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300" windowWidth="15570" windowHeight="11580"/>
  </bookViews>
  <sheets>
    <sheet name="обмеры МКД" sheetId="1" r:id="rId1"/>
    <sheet name="лифты" sheetId="14" r:id="rId2"/>
  </sheets>
  <definedNames>
    <definedName name="Запрос1">#REF!</definedName>
  </definedNames>
  <calcPr calcId="145621"/>
</workbook>
</file>

<file path=xl/calcChain.xml><?xml version="1.0" encoding="utf-8"?>
<calcChain xmlns="http://schemas.openxmlformats.org/spreadsheetml/2006/main">
  <c r="R10" i="14" l="1"/>
  <c r="R11" i="14"/>
  <c r="R12" i="14"/>
  <c r="R13" i="14"/>
  <c r="M35" i="1" l="1"/>
  <c r="M77" i="1" l="1"/>
  <c r="M78" i="1"/>
  <c r="M76" i="1"/>
  <c r="M58" i="1" l="1"/>
  <c r="AZ60" i="1"/>
  <c r="AZ61" i="1"/>
  <c r="AZ59" i="1"/>
  <c r="AS61" i="1"/>
  <c r="M61" i="1" s="1"/>
  <c r="AS60" i="1"/>
  <c r="M60" i="1" s="1"/>
  <c r="AS59" i="1"/>
  <c r="AZ55" i="1"/>
  <c r="AQ55" i="1"/>
  <c r="AO55" i="1"/>
  <c r="AH54" i="1"/>
  <c r="M54" i="1" s="1"/>
  <c r="AQ34" i="1"/>
  <c r="M34" i="1" s="1"/>
  <c r="M30" i="1"/>
  <c r="M28" i="1"/>
  <c r="AZ36" i="1"/>
  <c r="AS36" i="1"/>
  <c r="AQ36" i="1"/>
  <c r="AO36" i="1"/>
  <c r="AZ26" i="1"/>
  <c r="AS26" i="1"/>
  <c r="AQ26" i="1"/>
  <c r="AO26" i="1"/>
  <c r="M55" i="1" l="1"/>
  <c r="M59" i="1"/>
  <c r="M36" i="1"/>
  <c r="M26" i="1"/>
  <c r="R7" i="14" l="1"/>
  <c r="R8" i="14"/>
  <c r="R6" i="14"/>
  <c r="R14" i="14" s="1"/>
  <c r="R9" i="14"/>
  <c r="M33" i="1" l="1"/>
  <c r="M53" i="1" l="1"/>
  <c r="M52" i="1"/>
  <c r="M51" i="1"/>
  <c r="M50" i="1"/>
  <c r="M48" i="1"/>
  <c r="M49" i="1"/>
  <c r="M44" i="1" l="1"/>
  <c r="M41" i="1"/>
  <c r="M47" i="1"/>
  <c r="M46" i="1"/>
  <c r="M45" i="1"/>
  <c r="BA43" i="1"/>
  <c r="M43" i="1" s="1"/>
  <c r="M42" i="1"/>
  <c r="M40" i="1"/>
  <c r="M39" i="1"/>
  <c r="M38" i="1"/>
  <c r="M37" i="1"/>
  <c r="M31" i="1" l="1"/>
  <c r="M27" i="1"/>
  <c r="M32" i="1" l="1"/>
  <c r="AZ29" i="1"/>
  <c r="M29" i="1" s="1"/>
  <c r="AZ75" i="1" l="1"/>
  <c r="M75" i="1" s="1"/>
  <c r="M74" i="1"/>
  <c r="M73" i="1"/>
  <c r="M70" i="1"/>
  <c r="M69" i="1"/>
  <c r="M67" i="1"/>
  <c r="AQ72" i="1"/>
  <c r="M72" i="1" s="1"/>
  <c r="AQ71" i="1"/>
  <c r="M71" i="1" s="1"/>
  <c r="AM68" i="1"/>
  <c r="AM66" i="1"/>
  <c r="M66" i="1" s="1"/>
  <c r="AM65" i="1"/>
  <c r="M65" i="1" s="1"/>
  <c r="AM64" i="1"/>
  <c r="M64" i="1" s="1"/>
  <c r="AM20" i="1"/>
  <c r="AM19" i="1"/>
  <c r="M19" i="1" s="1"/>
  <c r="M22" i="1"/>
  <c r="M17" i="1"/>
  <c r="AO21" i="1"/>
  <c r="AQ21" i="1" s="1"/>
  <c r="AS21" i="1" s="1"/>
  <c r="AS19" i="1"/>
  <c r="AQ18" i="1"/>
  <c r="M18" i="1" s="1"/>
  <c r="AQ16" i="1"/>
  <c r="AS16" i="1" s="1"/>
  <c r="AQ15" i="1"/>
  <c r="AO14" i="1"/>
  <c r="AQ14" i="1" s="1"/>
  <c r="AS14" i="1"/>
  <c r="M13" i="1"/>
  <c r="M12" i="1"/>
  <c r="M11" i="1"/>
  <c r="AO68" i="1" l="1"/>
  <c r="AQ68" i="1" s="1"/>
  <c r="M68" i="1" s="1"/>
  <c r="M20" i="1"/>
  <c r="M16" i="1"/>
  <c r="M21" i="1"/>
  <c r="AS15" i="1"/>
  <c r="M15" i="1" s="1"/>
  <c r="M14" i="1"/>
  <c r="M57" i="1"/>
  <c r="BA56" i="1"/>
  <c r="AZ56" i="1"/>
  <c r="AO56" i="1"/>
  <c r="M10" i="1"/>
  <c r="M9" i="1"/>
  <c r="AO8" i="1"/>
  <c r="M8" i="1" s="1"/>
  <c r="AS8" i="1"/>
  <c r="AQ56" i="1" l="1"/>
  <c r="AS56" i="1" s="1"/>
  <c r="AZ63" i="1"/>
  <c r="AZ62" i="1"/>
  <c r="AO63" i="1"/>
  <c r="AO62" i="1"/>
  <c r="M56" i="1" l="1"/>
  <c r="AQ63" i="1"/>
  <c r="AS63" i="1" s="1"/>
  <c r="AQ62" i="1"/>
  <c r="AS62" i="1" s="1"/>
  <c r="M23" i="1"/>
  <c r="M24" i="1"/>
  <c r="M25" i="1"/>
  <c r="M63" i="1" l="1"/>
  <c r="M62" i="1"/>
</calcChain>
</file>

<file path=xl/sharedStrings.xml><?xml version="1.0" encoding="utf-8"?>
<sst xmlns="http://schemas.openxmlformats.org/spreadsheetml/2006/main" count="550" uniqueCount="264">
  <si>
    <t>Ремонт фасада</t>
  </si>
  <si>
    <t>кв. м общей площади фасада</t>
  </si>
  <si>
    <t>Ремонт фасада панельного (блочного) дома (без ремонта межпанельных швов)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</si>
  <si>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</si>
  <si>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</si>
  <si>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</si>
  <si>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</si>
  <si>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</si>
  <si>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</si>
  <si>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кв. м балконной плиты</t>
  </si>
  <si>
    <t>Ремонт (замена) козырьков подъездов</t>
  </si>
  <si>
    <t>кв. м козырька</t>
  </si>
  <si>
    <t>Замена оконных и балконных блоков в местах общего пользования</t>
  </si>
  <si>
    <t>кв. м оконных и балконных блоков</t>
  </si>
  <si>
    <t>Замена входных дверей в подъезды, мусорокамеры на металлические двери в энергосберегающем исполнении</t>
  </si>
  <si>
    <t>кв. м дверного блока</t>
  </si>
  <si>
    <t>Ремонт крыши</t>
  </si>
  <si>
    <t>кв. м кровли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</si>
  <si>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</si>
  <si>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</si>
  <si>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</si>
  <si>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</si>
  <si>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</si>
  <si>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кв. м чердачного помещения</t>
  </si>
  <si>
    <t>Замена системы внутреннего водостока</t>
  </si>
  <si>
    <t>м водостока</t>
  </si>
  <si>
    <t>Ремонт внутридомовых инженерных систем электро-, тепло-, газо-, водоснабжения, водоотведения</t>
  </si>
  <si>
    <t>Система центрального отопления</t>
  </si>
  <si>
    <t>Замена стояков центрального отопления с радиаторами</t>
  </si>
  <si>
    <t>кв. м общей жилой площади помещений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</si>
  <si>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</si>
  <si>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</si>
  <si>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кв. м подвала (чердака)</t>
  </si>
  <si>
    <t>Система холодного водоснабжения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</si>
  <si>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</si>
  <si>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</si>
  <si>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Ремонт системы пожаротушения</t>
  </si>
  <si>
    <t>Система горячего водоснабжения</t>
  </si>
  <si>
    <t>Система канализации</t>
  </si>
  <si>
    <t>Замена системы канализации (стояки)</t>
  </si>
  <si>
    <t>Замена системы канализации (подвал)</t>
  </si>
  <si>
    <t>кв. м подвала</t>
  </si>
  <si>
    <t>Система газоснабжения</t>
  </si>
  <si>
    <t>Замена системы внутреннего газопровода (без газовых плит)</t>
  </si>
  <si>
    <t>Система электроснабжения</t>
  </si>
  <si>
    <t>Замена вводно-распределительного устройства</t>
  </si>
  <si>
    <t>1 устройство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</si>
  <si>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</si>
  <si>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</si>
  <si>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</si>
  <si>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1 щит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</si>
  <si>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</si>
  <si>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</si>
  <si>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фундаментов</t>
  </si>
  <si>
    <t>кв. м фундамента</t>
  </si>
  <si>
    <t>кв. м отмостки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</si>
  <si>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</si>
  <si>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</si>
  <si>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</si>
  <si>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</si>
  <si>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</si>
  <si>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</si>
  <si>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</si>
  <si>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</si>
  <si>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</si>
  <si>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</si>
  <si>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</si>
  <si>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</si>
  <si>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2.2</t>
  </si>
  <si>
    <t>2.3</t>
  </si>
  <si>
    <t>2.4</t>
  </si>
  <si>
    <t>2.5</t>
  </si>
  <si>
    <t>2.6</t>
  </si>
  <si>
    <t>2.7</t>
  </si>
  <si>
    <t>3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</si>
  <si>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</si>
  <si>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</si>
  <si>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</si>
  <si>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</si>
  <si>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</si>
  <si>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</si>
  <si>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</si>
  <si>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</si>
  <si>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</si>
  <si>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</si>
  <si>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</si>
  <si>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</si>
  <si>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</si>
  <si>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</si>
  <si>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</si>
  <si>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</si>
  <si>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</si>
  <si>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</si>
  <si>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</si>
  <si>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3.6.3</t>
  </si>
  <si>
    <t>3.6.4</t>
  </si>
  <si>
    <t>4</t>
  </si>
  <si>
    <t>4.1</t>
  </si>
  <si>
    <t>5</t>
  </si>
  <si>
    <t>5.1</t>
  </si>
  <si>
    <t>5.2</t>
  </si>
  <si>
    <t>Вынос газопровода из подъездов (без реконструкции внутридомового газопровода)</t>
  </si>
  <si>
    <t>Ремонт отмостки</t>
  </si>
  <si>
    <t>Адрес</t>
  </si>
  <si>
    <t>кв. м. подвала (чердака)</t>
  </si>
  <si>
    <t>Список</t>
  </si>
  <si>
    <t>МО</t>
  </si>
  <si>
    <t>Год ГК</t>
  </si>
  <si>
    <t>Вид дома</t>
  </si>
  <si>
    <t>Этажей</t>
  </si>
  <si>
    <t>Подъездов</t>
  </si>
  <si>
    <t>Квартир</t>
  </si>
  <si>
    <t>Общая площадь</t>
  </si>
  <si>
    <t>Год последнего КР</t>
  </si>
  <si>
    <t>Всего</t>
  </si>
  <si>
    <t>ОМСУ</t>
  </si>
  <si>
    <t>Ремонт деревянного или смешанного фасада</t>
  </si>
  <si>
    <t>Ремонт кирпичного неоштукатуренного фасада</t>
  </si>
  <si>
    <t>Ремонт фасада, облицованного плиткой</t>
  </si>
  <si>
    <t>Ремонт межпанельных швов</t>
  </si>
  <si>
    <t>Замена проточных газовых водонагревателей при реконструкции внутридомового газопровода без стоимости оборудования</t>
  </si>
  <si>
    <t>подъезд</t>
  </si>
  <si>
    <t>Противопожарные системы</t>
  </si>
  <si>
    <t>Ремонт системы дымоудаления</t>
  </si>
  <si>
    <t>Ремонт или замена лифтового оборудования, признанного непригодным для эксплуатации, ремонт лифтовых шахт</t>
  </si>
  <si>
    <t>Установка узлов управления и регулирования потребления тепловой энергии, горячей воды</t>
  </si>
  <si>
    <t>7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</si>
  <si>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</si>
  <si>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</si>
  <si>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</si>
  <si>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</si>
  <si>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</si>
  <si>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</si>
  <si>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7.1.1</t>
  </si>
  <si>
    <t>7.1.2</t>
  </si>
  <si>
    <t>7.2.1</t>
  </si>
  <si>
    <t>7.2.2</t>
  </si>
  <si>
    <t>7.3.1</t>
  </si>
  <si>
    <t>7.3.2</t>
  </si>
  <si>
    <t>3.8</t>
  </si>
  <si>
    <t>3.8.1</t>
  </si>
  <si>
    <t>3.8.2</t>
  </si>
  <si>
    <t>3.5.3</t>
  </si>
  <si>
    <t>3.5.4.1</t>
  </si>
  <si>
    <t>3.5.4.2</t>
  </si>
  <si>
    <t>1-й подъезд</t>
  </si>
  <si>
    <t>2-й и последующие подъезды</t>
  </si>
  <si>
    <t>Обрезка в земле 1-места подземного газопровода</t>
  </si>
  <si>
    <t>1.13</t>
  </si>
  <si>
    <t>1.14</t>
  </si>
  <si>
    <t>Адрес МКД*</t>
  </si>
  <si>
    <t>Год ввода в эксплуатацию</t>
  </si>
  <si>
    <t>Материал стен</t>
  </si>
  <si>
    <t>Количество этажей</t>
  </si>
  <si>
    <t>Количество подъездов</t>
  </si>
  <si>
    <t>ед.</t>
  </si>
  <si>
    <t>руб.</t>
  </si>
  <si>
    <t>Лифт грузоподъемностью до 400 кг</t>
  </si>
  <si>
    <t>Лифт грузоподъемностью до 630 кг</t>
  </si>
  <si>
    <t>кв. м. шахты</t>
  </si>
  <si>
    <t>узел</t>
  </si>
  <si>
    <t>панель</t>
  </si>
  <si>
    <t>кирпичный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</si>
  <si>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</si>
  <si>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</si>
  <si>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1.12</t>
  </si>
  <si>
    <t>2.1</t>
  </si>
  <si>
    <t>2.8</t>
  </si>
  <si>
    <t>способ формирования фонда капитального ремонта (региональный оператор(РО)/ специальный счет(СП)</t>
  </si>
  <si>
    <t>Софинансирование местного бюджета</t>
  </si>
  <si>
    <t>Количество квартир</t>
  </si>
  <si>
    <t>Способ формирования фонда капитального ремонта (региональный оператор(РО)/ специальный счет(СП)</t>
  </si>
  <si>
    <t>РО</t>
  </si>
  <si>
    <t>Общая площадь МКД, всего (кв.м)</t>
  </si>
  <si>
    <t>Дмитровский муниципальный район</t>
  </si>
  <si>
    <t>панельный</t>
  </si>
  <si>
    <t>с.п Куликовское,д Мельчевка,д№4</t>
  </si>
  <si>
    <t>с.п Куликовское,д Мельчевка,д№9</t>
  </si>
  <si>
    <t>г.Дмитров, ул.Космонавтов,д.№37</t>
  </si>
  <si>
    <t>кирпич</t>
  </si>
  <si>
    <t>с.п Куликовское ,с. Куликово д.5</t>
  </si>
  <si>
    <t>сп Габовское, п. с-за Останкино, ул. Дорожная д.39</t>
  </si>
  <si>
    <t>сп Габовское, п. с-за Останкино, ул. Дорожная д.40</t>
  </si>
  <si>
    <t xml:space="preserve">с.п Большерогачевское, с. Рогачево, ул. Мира,д. 13 </t>
  </si>
  <si>
    <t>с.п Большерогачевское, с. Рогачево, ул. Мира,д. 12</t>
  </si>
  <si>
    <t>с.п Большерогачевское, с. Рогачево, ул. Мира, д. 15</t>
  </si>
  <si>
    <t>г.п. Деденево ул.  Заречная д.1</t>
  </si>
  <si>
    <t>г.п. Деденево ул.  Заречная д. 3</t>
  </si>
  <si>
    <t>Икша, городское поселение Икша, ул. Рабочая, д.21</t>
  </si>
  <si>
    <t>Икша, городское поселение Икша, ул. Рабочая, д.24</t>
  </si>
  <si>
    <t>Икша, городское поселение Икша, ул. Инженерная, д.10</t>
  </si>
  <si>
    <t>Икша, городское поселение Икша, ул. Рабочая, д.20</t>
  </si>
  <si>
    <t>городское поселение Некрасовский, мкр. Строителей, д. 5</t>
  </si>
  <si>
    <t>городское поселение Некрасовский, мкр. Строителей, д. 6</t>
  </si>
  <si>
    <t>городское поселение Некрасовский, мкр. Трудовая , городок №1, д.25</t>
  </si>
  <si>
    <t>городское поселение Некрасовский, мкр. Трудовая , городок №1, д.24</t>
  </si>
  <si>
    <t>городское поселение Некрасовский, мкр. Трудовая , городок №1, д.18</t>
  </si>
  <si>
    <t>городское поселение Некрасовский, мкр. Трудовая , городок №1, д.19</t>
  </si>
  <si>
    <t>городское поселение Некрасовский, ул. Заводская д. 27</t>
  </si>
  <si>
    <t>городское поселение Некрасовский, мкр. Трудовая , городок №1, д. 30</t>
  </si>
  <si>
    <t>швы</t>
  </si>
  <si>
    <t>швы, кровля</t>
  </si>
  <si>
    <t>городское поселение Яхрома, г. Яхрома, ул. Большевистская д. № 4</t>
  </si>
  <si>
    <t>городское поселение Яхрома, г. Яхрома, ул. Большевистская д. № 22</t>
  </si>
  <si>
    <t>городское поселение Яхрома, г. Яхрома, ул. Большевистская д. № 23</t>
  </si>
  <si>
    <t>2008. 2009</t>
  </si>
  <si>
    <t>швы, отопление</t>
  </si>
  <si>
    <t>городское поселение Яхрома, г. Яхрома, ул. Ленина д. № 27</t>
  </si>
  <si>
    <t>2005, 2006</t>
  </si>
  <si>
    <t>городское поселение Яхрома, г. Яхрома, ул. Ленина д. № 38</t>
  </si>
  <si>
    <t>городское поселение Яхрома, с. Подъячево, ул. Нагорная д. № 1</t>
  </si>
  <si>
    <t>городское поселение Яхрома, с. Подъячево, ул. Нагорная д. № 2</t>
  </si>
  <si>
    <t>городское поселение Яхрома, с. Подъячево, ул. Нагорная д. № 4</t>
  </si>
  <si>
    <t>городское поселение Яхрома, с. Подъячево, ул. Нагорная д. № 5</t>
  </si>
  <si>
    <t>городское поселение Яхрома, г. Яхрома, ул. Кирьянова, д. № 31</t>
  </si>
  <si>
    <t>городское поселение Яхрома, г. Яхрома, ул. Ленина д. № 5</t>
  </si>
  <si>
    <t>Сумма кап.ремонта</t>
  </si>
  <si>
    <t>г.Дмитров,  мкр. Махалина д. 7</t>
  </si>
  <si>
    <t>Дмитровский р-он, с. Орудьево, ул. Фабричная д.36а</t>
  </si>
  <si>
    <t>г.Дмитров, мкр. ДЗФС, д.№3</t>
  </si>
  <si>
    <t>г.Дмитров, мкр. ДЗФС, д.№6</t>
  </si>
  <si>
    <t>г.Дмитров,  мкр. ДЗФС, д.№27</t>
  </si>
  <si>
    <t>г. Дмитров, ул. Школьная д. 12а</t>
  </si>
  <si>
    <t>г. Дмитров, ул. 2-ая Центральная д.7</t>
  </si>
  <si>
    <t>г. Дмитров, ул. Старомосковская д.16</t>
  </si>
  <si>
    <t>Дмитровский р-н, г.п. Дмитров, Большевистский пер., д. 14</t>
  </si>
  <si>
    <t>Дмитровский р-н, г.п. Дмитров, Большевистский пер., д. 19</t>
  </si>
  <si>
    <t>Дмитровский р-н, г.п. Дмитров, ул. Чекистская,  д. 15</t>
  </si>
  <si>
    <t>Дмитровский р-н, г.п. Дмитров, ул. 2я-Инженерная,  д. 1б</t>
  </si>
  <si>
    <t>Дмитровский р-н, г.п. Дмитров, ул. Маркова  д. 35</t>
  </si>
  <si>
    <t>Дмитровский р-н, г.п. Дмитров, мкр. Аверьянова, д. 1</t>
  </si>
  <si>
    <t>Дмитровский р-н, г.п. Дмитров, мкр. Аверьянова, д. 3</t>
  </si>
  <si>
    <t>Дмитровский р-н, г.п. Дмитров, мкр. Аверьянова, д. 9</t>
  </si>
  <si>
    <t>Дмитровский р-н, г.п. Дмитров, мкр. Аверьянова, д. 22</t>
  </si>
  <si>
    <t>Дмитровский р-н, г.п. Дмитров, ул. 2я-Центральная,  д. 3</t>
  </si>
  <si>
    <t>Дмитровский р-н, г.п. Дмитров, ул. Инженерная  д. 25</t>
  </si>
  <si>
    <t>Дмитровский р-н, с.п. Синьковское, п. Новосиньково д. 35</t>
  </si>
  <si>
    <t>Дмитровский р-н, с.п. Синьковское, п. Новосиньково д. 36</t>
  </si>
  <si>
    <t>Дмитровский р-н, с.п. Синьковское, п. Новосиньково мкр. Дуброво д. 14</t>
  </si>
  <si>
    <t>Дмитровский р-н, с.п. Синьковское, п. Новосиньково д. 41</t>
  </si>
  <si>
    <t>Дмитровский р-н, с.п. Синьковское, п. Новосиньково д. 42</t>
  </si>
  <si>
    <t>Дмитровский р-н,, с.п. Синьковское, п. Новосиньково д. 42</t>
  </si>
  <si>
    <t>Дмитровский  муниципальный район</t>
  </si>
  <si>
    <t>Дмитровский р-он, г.Дмитров,ул.Подъячева д.1</t>
  </si>
  <si>
    <t>Дмитровский р-он, г.Дмитров,ул.Подъячева д.3</t>
  </si>
  <si>
    <t>г. Дмитров, ул. Московская  д. 7</t>
  </si>
  <si>
    <t>Дмитровский р-н, п. Ново-Гришино, ул. Королева д.4</t>
  </si>
  <si>
    <t>Дмитровский р-н, п. Ново-Гришино, ул. Королева д. 14</t>
  </si>
  <si>
    <t>с.п. Якотсткое , п. с-за Буденновец, ул. Транспортная д.10</t>
  </si>
  <si>
    <t>с.п. Якотсткое , п. с-за Буденновец, ул. Транспортная д.11</t>
  </si>
  <si>
    <t>с.п. Якотсткое , п. с-за Буденновец, ул. Транспортная д.12</t>
  </si>
  <si>
    <t>с.п. Якотсткое , п. с-за Буденновец, ул. Транспортная д.13</t>
  </si>
  <si>
    <t>городское поселение Яхрома, г. Яхрома, ул. Бусалова д.11 а</t>
  </si>
  <si>
    <t>городское поселение Яхрома, г. Яхрома, ул. Ленина д. № 19</t>
  </si>
  <si>
    <t>городское поселение Яхрома, г. Яхрома, ул. Ленина д. № 20</t>
  </si>
  <si>
    <t>городское поселение Яхрома, г. Яхрома, ул. Ленина д. № 21</t>
  </si>
  <si>
    <t>Дмитровский р-н, г.п. Дмитров, Большевистский пер., д. 13</t>
  </si>
  <si>
    <t>комплекс</t>
  </si>
  <si>
    <t>Дмитровский р-он г.п. Дмитров ул. Космонавтов д.47</t>
  </si>
  <si>
    <t xml:space="preserve">Дмитровский р-он г.п. Дмитров ул. Космонавтов д.37 </t>
  </si>
  <si>
    <t>Дмитровский р-он г.п. Дмитров ул. Космонавтов д.41</t>
  </si>
  <si>
    <t>Дмитровский р-он г.п. Дмитров ул. Космонавтов д.39</t>
  </si>
  <si>
    <t>Дмитровский р-он г.п. Дмитров ул. Космонавтов д.42</t>
  </si>
  <si>
    <t>Дмитровский р-он г.п. Дмитров ул. Космонавтов д.43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</si>
</sst>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&quot;₽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0" tint="-0.14999847407452621"/>
        <bgColor indexed="8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Fill="0" applyProtection="0"/>
    <xf numFmtId="0" fontId="9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Fill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8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1173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8" fillId="2" borderId="1" xfId="1172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12" fillId="0" borderId="1" xfId="2128" applyFont="1" applyFill="1" applyBorder="1" applyAlignment="1">
      <alignment horizontal="center" vertical="center" wrapText="1"/>
    </xf>
    <xf numFmtId="4" fontId="12" fillId="3" borderId="1" xfId="2129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0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17" fillId="6" borderId="1" xfId="2131" applyFont="1" applyFill="1" applyBorder="1" applyAlignment="1">
      <alignment horizontal="center"/>
    </xf>
    <xf numFmtId="0" fontId="0" fillId="0" borderId="0" xfId="0"/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6" fillId="6" borderId="1" xfId="2131" applyNumberFormat="1" applyFont="1" applyFill="1" applyBorder="1" applyAlignment="1">
      <alignment horizontal="center"/>
    </xf>
    <xf numFmtId="0" fontId="13" fillId="8" borderId="1" xfId="1172" applyFont="1" applyFill="1" applyBorder="1" applyAlignment="1" applyProtection="1">
      <alignment horizontal="left" vertical="center" wrapText="1" shrinkToFit="1"/>
    </xf>
    <xf numFmtId="0" fontId="13" fillId="7" borderId="1" xfId="1172" applyFont="1" applyFill="1" applyBorder="1" applyAlignment="1" applyProtection="1">
      <alignment horizontal="center" vertical="center" wrapText="1" shrinkToFit="1"/>
    </xf>
    <xf numFmtId="0" fontId="13" fillId="7" borderId="1" xfId="1172" applyFont="1" applyFill="1" applyBorder="1" applyAlignment="1" applyProtection="1">
      <alignment horizontal="left" vertical="center" wrapText="1" shrinkToFit="1"/>
    </xf>
    <xf numFmtId="4" fontId="6" fillId="6" borderId="1" xfId="0" applyNumberFormat="1" applyFont="1" applyFill="1" applyBorder="1" applyAlignment="1">
      <alignment horizontal="center" vertical="center" wrapText="1"/>
    </xf>
    <xf numFmtId="3" fontId="13" fillId="2" borderId="1" xfId="1172" applyNumberFormat="1" applyFont="1" applyFill="1" applyBorder="1" applyAlignment="1" applyProtection="1">
      <alignment horizontal="center" vertical="center" wrapText="1"/>
    </xf>
    <xf numFmtId="0" fontId="13" fillId="2" borderId="1" xfId="1172" applyFont="1" applyFill="1" applyBorder="1" applyAlignment="1" applyProtection="1">
      <alignment horizontal="center" vertical="center" wrapText="1" shrinkToFit="1"/>
    </xf>
    <xf numFmtId="0" fontId="13" fillId="2" borderId="1" xfId="1172" applyFont="1" applyFill="1" applyBorder="1" applyAlignment="1" applyProtection="1">
      <alignment horizontal="left" vertical="center" wrapText="1" shrinkToFi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5" fontId="6" fillId="4" borderId="1" xfId="1173" applyNumberFormat="1" applyFont="1" applyFill="1" applyBorder="1" applyAlignment="1">
      <alignment horizontal="center"/>
    </xf>
    <xf numFmtId="0" fontId="1" fillId="0" borderId="0" xfId="0" applyFont="1" applyAlignment="1"/>
    <xf numFmtId="0" fontId="16" fillId="0" borderId="1" xfId="0" applyFont="1" applyFill="1" applyBorder="1"/>
    <xf numFmtId="0" fontId="1" fillId="5" borderId="0" xfId="0" applyFont="1" applyFill="1"/>
    <xf numFmtId="4" fontId="1" fillId="5" borderId="0" xfId="0" applyNumberFormat="1" applyFont="1" applyFill="1"/>
    <xf numFmtId="0" fontId="1" fillId="6" borderId="1" xfId="0" applyFont="1" applyFill="1" applyBorder="1"/>
    <xf numFmtId="0" fontId="1" fillId="6" borderId="0" xfId="0" applyFont="1" applyFill="1"/>
    <xf numFmtId="49" fontId="1" fillId="6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6" borderId="0" xfId="0" applyFont="1" applyFill="1" applyAlignment="1"/>
    <xf numFmtId="0" fontId="1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3" fontId="13" fillId="9" borderId="1" xfId="1172" applyNumberFormat="1" applyFont="1" applyFill="1" applyBorder="1" applyAlignment="1" applyProtection="1">
      <alignment horizontal="center" vertical="center" wrapText="1"/>
    </xf>
    <xf numFmtId="3" fontId="13" fillId="7" borderId="1" xfId="1172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5" xfId="1172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1172" applyFont="1" applyFill="1" applyBorder="1" applyAlignment="1" applyProtection="1">
      <alignment horizontal="center" vertical="center" wrapText="1"/>
    </xf>
    <xf numFmtId="4" fontId="8" fillId="2" borderId="1" xfId="1172" applyNumberFormat="1" applyFont="1" applyFill="1" applyBorder="1" applyAlignment="1" applyProtection="1">
      <alignment horizontal="center" vertical="center" wrapText="1"/>
    </xf>
    <xf numFmtId="0" fontId="6" fillId="0" borderId="1" xfId="1173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vertical="center" wrapText="1"/>
    </xf>
    <xf numFmtId="0" fontId="0" fillId="6" borderId="0" xfId="0" applyFont="1" applyFill="1" applyAlignment="1">
      <alignment horizontal="left"/>
    </xf>
  </cellXfs>
  <cellStyles count="2133">
    <cellStyle name="Excel Built-in Normal" xfId="281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" xfId="428" builtinId="8" hidden="1"/>
    <cellStyle name="Гиперссылка" xfId="430" builtinId="8" hidden="1"/>
    <cellStyle name="Гиперссылка" xfId="432" builtinId="8" hidden="1"/>
    <cellStyle name="Гиперссылка" xfId="434" builtinId="8" hidden="1"/>
    <cellStyle name="Гиперссылка" xfId="436" builtinId="8" hidden="1"/>
    <cellStyle name="Гиперссылка" xfId="438" builtinId="8" hidden="1"/>
    <cellStyle name="Гиперссылка" xfId="440" builtinId="8" hidden="1"/>
    <cellStyle name="Гиперссылка" xfId="442" builtinId="8" hidden="1"/>
    <cellStyle name="Гиперссылка" xfId="444" builtinId="8" hidden="1"/>
    <cellStyle name="Гиперссылка" xfId="446" builtinId="8" hidden="1"/>
    <cellStyle name="Гиперссылка" xfId="448" builtinId="8" hidden="1"/>
    <cellStyle name="Гиперссылка" xfId="450" builtinId="8" hidden="1"/>
    <cellStyle name="Гиперссылка" xfId="452" builtinId="8" hidden="1"/>
    <cellStyle name="Гиперссылка" xfId="454" builtinId="8" hidden="1"/>
    <cellStyle name="Гиперссылка" xfId="456" builtinId="8" hidden="1"/>
    <cellStyle name="Гиперссылка" xfId="458" builtinId="8" hidden="1"/>
    <cellStyle name="Гиперссылка" xfId="460" builtinId="8" hidden="1"/>
    <cellStyle name="Гиперссылка" xfId="462" builtinId="8" hidden="1"/>
    <cellStyle name="Гиперссылка" xfId="464" builtinId="8" hidden="1"/>
    <cellStyle name="Гиперссылка" xfId="466" builtinId="8" hidden="1"/>
    <cellStyle name="Гиперссылка" xfId="468" builtinId="8" hidden="1"/>
    <cellStyle name="Гиперссылка" xfId="470" builtinId="8" hidden="1"/>
    <cellStyle name="Гиперссылка" xfId="472" builtinId="8" hidden="1"/>
    <cellStyle name="Гиперссылка" xfId="474" builtinId="8" hidden="1"/>
    <cellStyle name="Гиперссылка" xfId="476" builtinId="8" hidden="1"/>
    <cellStyle name="Гиперссылка" xfId="478" builtinId="8" hidden="1"/>
    <cellStyle name="Гиперссылка" xfId="480" builtinId="8" hidden="1"/>
    <cellStyle name="Гиперссылка" xfId="482" builtinId="8" hidden="1"/>
    <cellStyle name="Гиперссылка" xfId="484" builtinId="8" hidden="1"/>
    <cellStyle name="Гиперссылка" xfId="486" builtinId="8" hidden="1"/>
    <cellStyle name="Гиперссылка" xfId="488" builtinId="8" hidden="1"/>
    <cellStyle name="Гиперссылка" xfId="490" builtinId="8" hidden="1"/>
    <cellStyle name="Гиперссылка" xfId="492" builtinId="8" hidden="1"/>
    <cellStyle name="Гиперссылка" xfId="494" builtinId="8" hidden="1"/>
    <cellStyle name="Гиперссылка" xfId="496" builtinId="8" hidden="1"/>
    <cellStyle name="Гиперссылка" xfId="498" builtinId="8" hidden="1"/>
    <cellStyle name="Гиперссылка" xfId="500" builtinId="8" hidden="1"/>
    <cellStyle name="Гиперссылка" xfId="502" builtinId="8" hidden="1"/>
    <cellStyle name="Гиперссылка" xfId="504" builtinId="8" hidden="1"/>
    <cellStyle name="Гиперссылка" xfId="506" builtinId="8" hidden="1"/>
    <cellStyle name="Гиперссылка" xfId="508" builtinId="8" hidden="1"/>
    <cellStyle name="Гиперссылка" xfId="510" builtinId="8" hidden="1"/>
    <cellStyle name="Гиперссылка" xfId="512" builtinId="8" hidden="1"/>
    <cellStyle name="Гиперссылка" xfId="514" builtinId="8" hidden="1"/>
    <cellStyle name="Гиперссылка" xfId="516" builtinId="8" hidden="1"/>
    <cellStyle name="Гиперссылка" xfId="518" builtinId="8" hidden="1"/>
    <cellStyle name="Гиперссылка" xfId="520" builtinId="8" hidden="1"/>
    <cellStyle name="Гиперссылка" xfId="522" builtinId="8" hidden="1"/>
    <cellStyle name="Гиперссылка" xfId="524" builtinId="8" hidden="1"/>
    <cellStyle name="Гиперссылка" xfId="526" builtinId="8" hidden="1"/>
    <cellStyle name="Гиперссылка" xfId="528" builtinId="8" hidden="1"/>
    <cellStyle name="Гиперссылка" xfId="530" builtinId="8" hidden="1"/>
    <cellStyle name="Гиперссылка" xfId="532" builtinId="8" hidden="1"/>
    <cellStyle name="Гиперссылка" xfId="534" builtinId="8" hidden="1"/>
    <cellStyle name="Гиперссылка" xfId="536" builtinId="8" hidden="1"/>
    <cellStyle name="Гиперссылка" xfId="538" builtinId="8" hidden="1"/>
    <cellStyle name="Гиперссылка" xfId="540" builtinId="8" hidden="1"/>
    <cellStyle name="Гиперссылка" xfId="542" builtinId="8" hidden="1"/>
    <cellStyle name="Гиперссылка" xfId="544" builtinId="8" hidden="1"/>
    <cellStyle name="Гиперссылка" xfId="546" builtinId="8" hidden="1"/>
    <cellStyle name="Гиперссылка" xfId="548" builtinId="8" hidden="1"/>
    <cellStyle name="Гиперссылка" xfId="550" builtinId="8" hidden="1"/>
    <cellStyle name="Гиперссылка" xfId="552" builtinId="8" hidden="1"/>
    <cellStyle name="Гиперссылка" xfId="554" builtinId="8" hidden="1"/>
    <cellStyle name="Гиперссылка" xfId="556" builtinId="8" hidden="1"/>
    <cellStyle name="Гиперссылка" xfId="558" builtinId="8" hidden="1"/>
    <cellStyle name="Гиперссылка" xfId="560" builtinId="8" hidden="1"/>
    <cellStyle name="Гиперссылка" xfId="562" builtinId="8" hidden="1"/>
    <cellStyle name="Гиперссылка" xfId="564" builtinId="8" hidden="1"/>
    <cellStyle name="Гиперссылка" xfId="566" builtinId="8" hidden="1"/>
    <cellStyle name="Гиперссылка" xfId="568" builtinId="8" hidden="1"/>
    <cellStyle name="Гиперссылка" xfId="570" builtinId="8" hidden="1"/>
    <cellStyle name="Гиперссылка" xfId="572" builtinId="8" hidden="1"/>
    <cellStyle name="Гиперссылка" xfId="574" builtinId="8" hidden="1"/>
    <cellStyle name="Гиперссылка" xfId="576" builtinId="8" hidden="1"/>
    <cellStyle name="Гиперссылка" xfId="578" builtinId="8" hidden="1"/>
    <cellStyle name="Гиперссылка" xfId="580" builtinId="8" hidden="1"/>
    <cellStyle name="Гиперссылка" xfId="582" builtinId="8" hidden="1"/>
    <cellStyle name="Гиперссылка" xfId="584" builtinId="8" hidden="1"/>
    <cellStyle name="Гиперссылка" xfId="586" builtinId="8" hidden="1"/>
    <cellStyle name="Гиперссылка" xfId="588" builtinId="8" hidden="1"/>
    <cellStyle name="Гиперссылка" xfId="590" builtinId="8" hidden="1"/>
    <cellStyle name="Гиперссылка" xfId="592" builtinId="8" hidden="1"/>
    <cellStyle name="Гиперссылка" xfId="594" builtinId="8" hidden="1"/>
    <cellStyle name="Гиперссылка" xfId="596" builtinId="8" hidden="1"/>
    <cellStyle name="Гиперссылка" xfId="598" builtinId="8" hidden="1"/>
    <cellStyle name="Гиперссылка" xfId="600" builtinId="8" hidden="1"/>
    <cellStyle name="Гиперссылка" xfId="602" builtinId="8" hidden="1"/>
    <cellStyle name="Гиперссылка" xfId="604" builtinId="8" hidden="1"/>
    <cellStyle name="Гиперссылка" xfId="606" builtinId="8" hidden="1"/>
    <cellStyle name="Гиперссылка" xfId="608" builtinId="8" hidden="1"/>
    <cellStyle name="Гиперссылка" xfId="610" builtinId="8" hidden="1"/>
    <cellStyle name="Гиперссылка" xfId="612" builtinId="8" hidden="1"/>
    <cellStyle name="Гиперссылка" xfId="614" builtinId="8" hidden="1"/>
    <cellStyle name="Гиперссылка" xfId="616" builtinId="8" hidden="1"/>
    <cellStyle name="Гиперссылка" xfId="618" builtinId="8" hidden="1"/>
    <cellStyle name="Гиперссылка" xfId="620" builtinId="8" hidden="1"/>
    <cellStyle name="Гиперссылка" xfId="622" builtinId="8" hidden="1"/>
    <cellStyle name="Гиперссылка" xfId="624" builtinId="8" hidden="1"/>
    <cellStyle name="Гиперссылка" xfId="626" builtinId="8" hidden="1"/>
    <cellStyle name="Гиперссылка" xfId="628" builtinId="8" hidden="1"/>
    <cellStyle name="Гиперссылка" xfId="630" builtinId="8" hidden="1"/>
    <cellStyle name="Гиперссылка" xfId="632" builtinId="8" hidden="1"/>
    <cellStyle name="Гиперссылка" xfId="634" builtinId="8" hidden="1"/>
    <cellStyle name="Гиперссылка" xfId="636" builtinId="8" hidden="1"/>
    <cellStyle name="Гиперссылка" xfId="638" builtinId="8" hidden="1"/>
    <cellStyle name="Гиперссылка" xfId="640" builtinId="8" hidden="1"/>
    <cellStyle name="Гиперссылка" xfId="642" builtinId="8" hidden="1"/>
    <cellStyle name="Гиперссылка" xfId="644" builtinId="8" hidden="1"/>
    <cellStyle name="Гиперссылка" xfId="646" builtinId="8" hidden="1"/>
    <cellStyle name="Гиперссылка" xfId="648" builtinId="8" hidden="1"/>
    <cellStyle name="Гиперссылка" xfId="650" builtinId="8" hidden="1"/>
    <cellStyle name="Гиперссылка" xfId="652" builtinId="8" hidden="1"/>
    <cellStyle name="Гиперссылка" xfId="654" builtinId="8" hidden="1"/>
    <cellStyle name="Гиперссылка" xfId="656" builtinId="8" hidden="1"/>
    <cellStyle name="Гиперссылка" xfId="658" builtinId="8" hidden="1"/>
    <cellStyle name="Гиперссылка" xfId="660" builtinId="8" hidden="1"/>
    <cellStyle name="Гиперссылка" xfId="662" builtinId="8" hidden="1"/>
    <cellStyle name="Гиперссылка" xfId="664" builtinId="8" hidden="1"/>
    <cellStyle name="Гиперссылка" xfId="666" builtinId="8" hidden="1"/>
    <cellStyle name="Гиперссылка" xfId="668" builtinId="8" hidden="1"/>
    <cellStyle name="Гиперссылка" xfId="670" builtinId="8" hidden="1"/>
    <cellStyle name="Гиперссылка" xfId="672" builtinId="8" hidden="1"/>
    <cellStyle name="Гиперссылка" xfId="674" builtinId="8" hidden="1"/>
    <cellStyle name="Гиперссылка" xfId="676" builtinId="8" hidden="1"/>
    <cellStyle name="Гиперссылка" xfId="678" builtinId="8" hidden="1"/>
    <cellStyle name="Гиперссылка" xfId="680" builtinId="8" hidden="1"/>
    <cellStyle name="Гиперссылка" xfId="682" builtinId="8" hidden="1"/>
    <cellStyle name="Гиперссылка" xfId="684" builtinId="8" hidden="1"/>
    <cellStyle name="Гиперссылка" xfId="686" builtinId="8" hidden="1"/>
    <cellStyle name="Гиперссылка" xfId="688" builtinId="8" hidden="1"/>
    <cellStyle name="Гиперссылка" xfId="690" builtinId="8" hidden="1"/>
    <cellStyle name="Гиперссылка" xfId="692" builtinId="8" hidden="1"/>
    <cellStyle name="Гиперссылка" xfId="694" builtinId="8" hidden="1"/>
    <cellStyle name="Гиперссылка" xfId="696" builtinId="8" hidden="1"/>
    <cellStyle name="Гиперссылка" xfId="698" builtinId="8" hidden="1"/>
    <cellStyle name="Гиперссылка" xfId="700" builtinId="8" hidden="1"/>
    <cellStyle name="Гиперссылка" xfId="702" builtinId="8" hidden="1"/>
    <cellStyle name="Гиперссылка" xfId="704" builtinId="8" hidden="1"/>
    <cellStyle name="Гиперссылка" xfId="706" builtinId="8" hidden="1"/>
    <cellStyle name="Гиперссылка" xfId="708" builtinId="8" hidden="1"/>
    <cellStyle name="Гиперссылка" xfId="710" builtinId="8" hidden="1"/>
    <cellStyle name="Гиперссылка" xfId="712" builtinId="8" hidden="1"/>
    <cellStyle name="Гиперссылка" xfId="714" builtinId="8" hidden="1"/>
    <cellStyle name="Гиперссылка" xfId="716" builtinId="8" hidden="1"/>
    <cellStyle name="Гиперссылка" xfId="718" builtinId="8" hidden="1"/>
    <cellStyle name="Гиперссылка" xfId="720" builtinId="8" hidden="1"/>
    <cellStyle name="Гиперссылка" xfId="722" builtinId="8" hidden="1"/>
    <cellStyle name="Гиперссылка" xfId="724" builtinId="8" hidden="1"/>
    <cellStyle name="Гиперссылка" xfId="726" builtinId="8" hidden="1"/>
    <cellStyle name="Гиперссылка" xfId="728" builtinId="8" hidden="1"/>
    <cellStyle name="Гиперссылка" xfId="730" builtinId="8" hidden="1"/>
    <cellStyle name="Гиперссылка" xfId="732" builtinId="8" hidden="1"/>
    <cellStyle name="Гиперссылка" xfId="734" builtinId="8" hidden="1"/>
    <cellStyle name="Гиперссылка" xfId="736" builtinId="8" hidden="1"/>
    <cellStyle name="Гиперссылка" xfId="738" builtinId="8" hidden="1"/>
    <cellStyle name="Гиперссылка" xfId="740" builtinId="8" hidden="1"/>
    <cellStyle name="Гиперссылка" xfId="742" builtinId="8" hidden="1"/>
    <cellStyle name="Гиперссылка" xfId="744" builtinId="8" hidden="1"/>
    <cellStyle name="Гиперссылка" xfId="746" builtinId="8" hidden="1"/>
    <cellStyle name="Гиперссылка" xfId="748" builtinId="8" hidden="1"/>
    <cellStyle name="Гиперссылка" xfId="750" builtinId="8" hidden="1"/>
    <cellStyle name="Гиперссылка" xfId="752" builtinId="8" hidden="1"/>
    <cellStyle name="Гиперссылка" xfId="754" builtinId="8" hidden="1"/>
    <cellStyle name="Гиперссылка" xfId="756" builtinId="8" hidden="1"/>
    <cellStyle name="Гиперссылка" xfId="758" builtinId="8" hidden="1"/>
    <cellStyle name="Гиперссылка" xfId="760" builtinId="8" hidden="1"/>
    <cellStyle name="Гиперссылка" xfId="762" builtinId="8" hidden="1"/>
    <cellStyle name="Гиперссылка" xfId="764" builtinId="8" hidden="1"/>
    <cellStyle name="Гиперссылка" xfId="766" builtinId="8" hidden="1"/>
    <cellStyle name="Гиперссылка" xfId="768" builtinId="8" hidden="1"/>
    <cellStyle name="Гиперссылка" xfId="770" builtinId="8" hidden="1"/>
    <cellStyle name="Гиперссылка" xfId="772" builtinId="8" hidden="1"/>
    <cellStyle name="Гиперссылка" xfId="774" builtinId="8" hidden="1"/>
    <cellStyle name="Гиперссылка" xfId="776" builtinId="8" hidden="1"/>
    <cellStyle name="Гиперссылка" xfId="778" builtinId="8" hidden="1"/>
    <cellStyle name="Гиперссылка" xfId="780" builtinId="8" hidden="1"/>
    <cellStyle name="Гиперссылка" xfId="782" builtinId="8" hidden="1"/>
    <cellStyle name="Гиперссылка" xfId="784" builtinId="8" hidden="1"/>
    <cellStyle name="Гиперссылка" xfId="786" builtinId="8" hidden="1"/>
    <cellStyle name="Гиперссылка" xfId="788" builtinId="8" hidden="1"/>
    <cellStyle name="Гиперссылка" xfId="790" builtinId="8" hidden="1"/>
    <cellStyle name="Гиперссылка" xfId="792" builtinId="8" hidden="1"/>
    <cellStyle name="Гиперссылка" xfId="794" builtinId="8" hidden="1"/>
    <cellStyle name="Гиперссылка" xfId="796" builtinId="8" hidden="1"/>
    <cellStyle name="Гиперссылка" xfId="798" builtinId="8" hidden="1"/>
    <cellStyle name="Гиперссылка" xfId="800" builtinId="8" hidden="1"/>
    <cellStyle name="Гиперссылка" xfId="802" builtinId="8" hidden="1"/>
    <cellStyle name="Гиперссылка" xfId="804" builtinId="8" hidden="1"/>
    <cellStyle name="Гиперссылка" xfId="806" builtinId="8" hidden="1"/>
    <cellStyle name="Гиперссылка" xfId="808" builtinId="8" hidden="1"/>
    <cellStyle name="Гиперссылка" xfId="810" builtinId="8" hidden="1"/>
    <cellStyle name="Гиперссылка" xfId="812" builtinId="8" hidden="1"/>
    <cellStyle name="Гиперссылка" xfId="814" builtinId="8" hidden="1"/>
    <cellStyle name="Гиперссылка" xfId="816" builtinId="8" hidden="1"/>
    <cellStyle name="Гиперссылка" xfId="818" builtinId="8" hidden="1"/>
    <cellStyle name="Гиперссылка" xfId="820" builtinId="8" hidden="1"/>
    <cellStyle name="Гиперссылка" xfId="822" builtinId="8" hidden="1"/>
    <cellStyle name="Гиперссылка" xfId="824" builtinId="8" hidden="1"/>
    <cellStyle name="Гиперссылка" xfId="826" builtinId="8" hidden="1"/>
    <cellStyle name="Гиперссылка" xfId="828" builtinId="8" hidden="1"/>
    <cellStyle name="Гиперссылка" xfId="830" builtinId="8" hidden="1"/>
    <cellStyle name="Гиперссылка" xfId="832" builtinId="8" hidden="1"/>
    <cellStyle name="Гиперссылка" xfId="834" builtinId="8" hidden="1"/>
    <cellStyle name="Гиперссылка" xfId="836" builtinId="8" hidden="1"/>
    <cellStyle name="Гиперссылка" xfId="838" builtinId="8" hidden="1"/>
    <cellStyle name="Гиперссылка" xfId="840" builtinId="8" hidden="1"/>
    <cellStyle name="Гиперссылка" xfId="842" builtinId="8" hidden="1"/>
    <cellStyle name="Гиперссылка" xfId="844" builtinId="8" hidden="1"/>
    <cellStyle name="Гиперссылка" xfId="846" builtinId="8" hidden="1"/>
    <cellStyle name="Гиперссылка" xfId="848" builtinId="8" hidden="1"/>
    <cellStyle name="Гиперссылка" xfId="850" builtinId="8" hidden="1"/>
    <cellStyle name="Гиперссылка" xfId="852" builtinId="8" hidden="1"/>
    <cellStyle name="Гиперссылка" xfId="854" builtinId="8" hidden="1"/>
    <cellStyle name="Гиперссылка" xfId="856" builtinId="8" hidden="1"/>
    <cellStyle name="Гиперссылка" xfId="858" builtinId="8" hidden="1"/>
    <cellStyle name="Гиперссылка" xfId="860" builtinId="8" hidden="1"/>
    <cellStyle name="Гиперссылка" xfId="862" builtinId="8" hidden="1"/>
    <cellStyle name="Гиперссылка" xfId="864" builtinId="8" hidden="1"/>
    <cellStyle name="Гиперссылка" xfId="866" builtinId="8" hidden="1"/>
    <cellStyle name="Гиперссылка" xfId="868" builtinId="8" hidden="1"/>
    <cellStyle name="Гиперссылка" xfId="870" builtinId="8" hidden="1"/>
    <cellStyle name="Гиперссылка" xfId="872" builtinId="8" hidden="1"/>
    <cellStyle name="Гиперссылка" xfId="874" builtinId="8" hidden="1"/>
    <cellStyle name="Гиперссылка" xfId="876" builtinId="8" hidden="1"/>
    <cellStyle name="Гиперссылка" xfId="878" builtinId="8" hidden="1"/>
    <cellStyle name="Гиперссылка" xfId="880" builtinId="8" hidden="1"/>
    <cellStyle name="Гиперссылка" xfId="882" builtinId="8" hidden="1"/>
    <cellStyle name="Гиперссылка" xfId="884" builtinId="8" hidden="1"/>
    <cellStyle name="Гиперссылка" xfId="886" builtinId="8" hidden="1"/>
    <cellStyle name="Гиперссылка" xfId="888" builtinId="8" hidden="1"/>
    <cellStyle name="Гиперссылка" xfId="890" builtinId="8" hidden="1"/>
    <cellStyle name="Гиперссылка" xfId="892" builtinId="8" hidden="1"/>
    <cellStyle name="Гиперссылка" xfId="894" builtinId="8" hidden="1"/>
    <cellStyle name="Гиперссылка" xfId="896" builtinId="8" hidden="1"/>
    <cellStyle name="Гиперссылка" xfId="898" builtinId="8" hidden="1"/>
    <cellStyle name="Гиперссылка" xfId="900" builtinId="8" hidden="1"/>
    <cellStyle name="Гиперссылка" xfId="902" builtinId="8" hidden="1"/>
    <cellStyle name="Гиперссылка" xfId="904" builtinId="8" hidden="1"/>
    <cellStyle name="Гиперссылка" xfId="906" builtinId="8" hidden="1"/>
    <cellStyle name="Гиперссылка" xfId="908" builtinId="8" hidden="1"/>
    <cellStyle name="Гиперссылка" xfId="910" builtinId="8" hidden="1"/>
    <cellStyle name="Гиперссылка" xfId="912" builtinId="8" hidden="1"/>
    <cellStyle name="Гиперссылка" xfId="914" builtinId="8" hidden="1"/>
    <cellStyle name="Гиперссылка" xfId="916" builtinId="8" hidden="1"/>
    <cellStyle name="Гиперссылка" xfId="918" builtinId="8" hidden="1"/>
    <cellStyle name="Гиперссылка" xfId="920" builtinId="8" hidden="1"/>
    <cellStyle name="Гиперссылка" xfId="922" builtinId="8" hidden="1"/>
    <cellStyle name="Гиперссылка" xfId="924" builtinId="8" hidden="1"/>
    <cellStyle name="Гиперссылка" xfId="926" builtinId="8" hidden="1"/>
    <cellStyle name="Гиперссылка" xfId="928" builtinId="8" hidden="1"/>
    <cellStyle name="Гиперссылка" xfId="930" builtinId="8" hidden="1"/>
    <cellStyle name="Гиперссылка" xfId="932" builtinId="8" hidden="1"/>
    <cellStyle name="Гиперссылка" xfId="934" builtinId="8" hidden="1"/>
    <cellStyle name="Гиперссылка" xfId="936" builtinId="8" hidden="1"/>
    <cellStyle name="Гиперссылка" xfId="938" builtinId="8" hidden="1"/>
    <cellStyle name="Гиперссылка" xfId="940" builtinId="8" hidden="1"/>
    <cellStyle name="Гиперссылка" xfId="942" builtinId="8" hidden="1"/>
    <cellStyle name="Гиперссылка" xfId="944" builtinId="8" hidden="1"/>
    <cellStyle name="Гиперссылка" xfId="946" builtinId="8" hidden="1"/>
    <cellStyle name="Гиперссылка" xfId="948" builtinId="8" hidden="1"/>
    <cellStyle name="Гиперссылка" xfId="950" builtinId="8" hidden="1"/>
    <cellStyle name="Гиперссылка" xfId="952" builtinId="8" hidden="1"/>
    <cellStyle name="Гиперссылка" xfId="954" builtinId="8" hidden="1"/>
    <cellStyle name="Гиперссылка" xfId="956" builtinId="8" hidden="1"/>
    <cellStyle name="Гиперссылка" xfId="958" builtinId="8" hidden="1"/>
    <cellStyle name="Гиперссылка" xfId="960" builtinId="8" hidden="1"/>
    <cellStyle name="Гиперссылка" xfId="962" builtinId="8" hidden="1"/>
    <cellStyle name="Гиперссылка" xfId="964" builtinId="8" hidden="1"/>
    <cellStyle name="Гиперссылка" xfId="966" builtinId="8" hidden="1"/>
    <cellStyle name="Гиперссылка" xfId="968" builtinId="8" hidden="1"/>
    <cellStyle name="Гиперссылка" xfId="970" builtinId="8" hidden="1"/>
    <cellStyle name="Гиперссылка" xfId="972" builtinId="8" hidden="1"/>
    <cellStyle name="Гиперссылка" xfId="974" builtinId="8" hidden="1"/>
    <cellStyle name="Гиперссылка" xfId="976" builtinId="8" hidden="1"/>
    <cellStyle name="Гиперссылка" xfId="978" builtinId="8" hidden="1"/>
    <cellStyle name="Гиперссылка" xfId="980" builtinId="8" hidden="1"/>
    <cellStyle name="Гиперссылка" xfId="982" builtinId="8" hidden="1"/>
    <cellStyle name="Гиперссылка" xfId="984" builtinId="8" hidden="1"/>
    <cellStyle name="Гиперссылка" xfId="986" builtinId="8" hidden="1"/>
    <cellStyle name="Гиперссылка" xfId="988" builtinId="8" hidden="1"/>
    <cellStyle name="Гиперссылка" xfId="990" builtinId="8" hidden="1"/>
    <cellStyle name="Гиперссылка" xfId="992" builtinId="8" hidden="1"/>
    <cellStyle name="Гиперссылка" xfId="994" builtinId="8" hidden="1"/>
    <cellStyle name="Гиперссылка" xfId="996" builtinId="8" hidden="1"/>
    <cellStyle name="Гиперссылка" xfId="998" builtinId="8" hidden="1"/>
    <cellStyle name="Гиперссылка" xfId="1000" builtinId="8" hidden="1"/>
    <cellStyle name="Гиперссылка" xfId="1002" builtinId="8" hidden="1"/>
    <cellStyle name="Гиперссылка" xfId="1004" builtinId="8" hidden="1"/>
    <cellStyle name="Гиперссылка" xfId="1006" builtinId="8" hidden="1"/>
    <cellStyle name="Гиперссылка" xfId="1008" builtinId="8" hidden="1"/>
    <cellStyle name="Гиперссылка" xfId="1010" builtinId="8" hidden="1"/>
    <cellStyle name="Гиперссылка" xfId="1012" builtinId="8" hidden="1"/>
    <cellStyle name="Гиперссылка" xfId="1014" builtinId="8" hidden="1"/>
    <cellStyle name="Гиперссылка" xfId="1016" builtinId="8" hidden="1"/>
    <cellStyle name="Гиперссылка" xfId="1018" builtinId="8" hidden="1"/>
    <cellStyle name="Гиперссылка" xfId="1020" builtinId="8" hidden="1"/>
    <cellStyle name="Гиперссылка" xfId="1022" builtinId="8" hidden="1"/>
    <cellStyle name="Гиперссылка" xfId="1024" builtinId="8" hidden="1"/>
    <cellStyle name="Гиперссылка" xfId="1026" builtinId="8" hidden="1"/>
    <cellStyle name="Гиперссылка" xfId="1028" builtinId="8" hidden="1"/>
    <cellStyle name="Гиперссылка" xfId="1030" builtinId="8" hidden="1"/>
    <cellStyle name="Гиперссылка" xfId="1032" builtinId="8" hidden="1"/>
    <cellStyle name="Гиперссылка" xfId="1034" builtinId="8" hidden="1"/>
    <cellStyle name="Гиперссылка" xfId="1036" builtinId="8" hidden="1"/>
    <cellStyle name="Гиперссылка" xfId="1038" builtinId="8" hidden="1"/>
    <cellStyle name="Гиперссылка" xfId="1040" builtinId="8" hidden="1"/>
    <cellStyle name="Гиперссылка" xfId="1042" builtinId="8" hidden="1"/>
    <cellStyle name="Гиперссылка" xfId="1044" builtinId="8" hidden="1"/>
    <cellStyle name="Гиперссылка" xfId="1046" builtinId="8" hidden="1"/>
    <cellStyle name="Гиперссылка" xfId="1048" builtinId="8" hidden="1"/>
    <cellStyle name="Гиперссылка" xfId="1050" builtinId="8" hidden="1"/>
    <cellStyle name="Гиперссылка" xfId="1052" builtinId="8" hidden="1"/>
    <cellStyle name="Гиперссылка" xfId="1054" builtinId="8" hidden="1"/>
    <cellStyle name="Гиперссылка" xfId="1056" builtinId="8" hidden="1"/>
    <cellStyle name="Гиперссылка" xfId="1058" builtinId="8" hidden="1"/>
    <cellStyle name="Гиперссылка" xfId="1060" builtinId="8" hidden="1"/>
    <cellStyle name="Гиперссылка" xfId="1062" builtinId="8" hidden="1"/>
    <cellStyle name="Гиперссылка" xfId="1064" builtinId="8" hidden="1"/>
    <cellStyle name="Гиперссылка" xfId="1066" builtinId="8" hidden="1"/>
    <cellStyle name="Гиперссылка" xfId="1068" builtinId="8" hidden="1"/>
    <cellStyle name="Гиперссылка" xfId="1070" builtinId="8" hidden="1"/>
    <cellStyle name="Гиперссылка" xfId="1072" builtinId="8" hidden="1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Гиперссылка" xfId="1100" builtinId="8" hidden="1"/>
    <cellStyle name="Гиперссылка" xfId="1102" builtinId="8" hidden="1"/>
    <cellStyle name="Гиперссылка" xfId="1104" builtinId="8" hidden="1"/>
    <cellStyle name="Гиперссылка" xfId="1106" builtinId="8" hidden="1"/>
    <cellStyle name="Гиперссылка" xfId="1108" builtinId="8" hidden="1"/>
    <cellStyle name="Гиперссылка" xfId="1110" builtinId="8" hidden="1"/>
    <cellStyle name="Гиперссылка" xfId="1112" builtinId="8" hidden="1"/>
    <cellStyle name="Гиперссылка" xfId="1114" builtinId="8" hidden="1"/>
    <cellStyle name="Гиперссылка" xfId="1116" builtinId="8" hidden="1"/>
    <cellStyle name="Гиперссылка" xfId="1118" builtinId="8" hidden="1"/>
    <cellStyle name="Гиперссылка" xfId="1120" builtinId="8" hidden="1"/>
    <cellStyle name="Гиперссылка" xfId="1122" builtinId="8" hidden="1"/>
    <cellStyle name="Гиперссылка" xfId="1124" builtinId="8" hidden="1"/>
    <cellStyle name="Гиперссылка" xfId="1126" builtinId="8" hidden="1"/>
    <cellStyle name="Гиперссылка" xfId="1128" builtinId="8" hidden="1"/>
    <cellStyle name="Гиперссылка" xfId="1130" builtinId="8" hidden="1"/>
    <cellStyle name="Гиперссылка" xfId="1132" builtinId="8" hidden="1"/>
    <cellStyle name="Гиперссылка" xfId="1134" builtinId="8" hidden="1"/>
    <cellStyle name="Гиперссылка" xfId="1136" builtinId="8" hidden="1"/>
    <cellStyle name="Гиперссылка" xfId="1138" builtinId="8" hidden="1"/>
    <cellStyle name="Гиперссылка" xfId="1140" builtinId="8" hidden="1"/>
    <cellStyle name="Гиперссылка" xfId="1142" builtinId="8" hidden="1"/>
    <cellStyle name="Гиперссылка" xfId="1144" builtinId="8" hidden="1"/>
    <cellStyle name="Гиперссылка" xfId="1146" builtinId="8" hidden="1"/>
    <cellStyle name="Гиперссылка" xfId="1148" builtinId="8" hidden="1"/>
    <cellStyle name="Гиперссылка" xfId="1150" builtinId="8" hidden="1"/>
    <cellStyle name="Гиперссылка" xfId="1152" builtinId="8" hidden="1"/>
    <cellStyle name="Гиперссылка" xfId="1154" builtinId="8" hidden="1"/>
    <cellStyle name="Гиперссылка" xfId="1156" builtinId="8" hidden="1"/>
    <cellStyle name="Гиперссылка" xfId="1158" builtinId="8" hidden="1"/>
    <cellStyle name="Гиперссылка" xfId="1160" builtinId="8" hidden="1"/>
    <cellStyle name="Гиперссылка" xfId="1162" builtinId="8" hidden="1"/>
    <cellStyle name="Гиперссылка" xfId="1164" builtinId="8" hidden="1"/>
    <cellStyle name="Гиперссылка" xfId="1166" builtinId="8" hidden="1"/>
    <cellStyle name="Гиперссылка" xfId="1168" builtinId="8" hidden="1"/>
    <cellStyle name="Гиперссылка" xfId="1170" builtinId="8" hidden="1"/>
    <cellStyle name="Гиперссылка" xfId="1174" builtinId="8" hidden="1"/>
    <cellStyle name="Гиперссылка" xfId="1176" builtinId="8" hidden="1"/>
    <cellStyle name="Гиперссылка" xfId="1178" builtinId="8" hidden="1"/>
    <cellStyle name="Гиперссылка" xfId="1180" builtinId="8" hidden="1"/>
    <cellStyle name="Гиперссылка" xfId="1182" builtinId="8" hidden="1"/>
    <cellStyle name="Гиперссылка" xfId="1184" builtinId="8" hidden="1"/>
    <cellStyle name="Гиперссылка" xfId="1186" builtinId="8" hidden="1"/>
    <cellStyle name="Гиперссылка" xfId="1188" builtinId="8" hidden="1"/>
    <cellStyle name="Гиперссылка" xfId="1190" builtinId="8" hidden="1"/>
    <cellStyle name="Гиперссылка" xfId="1192" builtinId="8" hidden="1"/>
    <cellStyle name="Гиперссылка" xfId="1194" builtinId="8" hidden="1"/>
    <cellStyle name="Гиперссылка" xfId="1196" builtinId="8" hidden="1"/>
    <cellStyle name="Гиперссылка" xfId="1198" builtinId="8" hidden="1"/>
    <cellStyle name="Гиперссылка" xfId="1200" builtinId="8" hidden="1"/>
    <cellStyle name="Гиперссылка" xfId="1202" builtinId="8" hidden="1"/>
    <cellStyle name="Гиперссылка" xfId="1204" builtinId="8" hidden="1"/>
    <cellStyle name="Гиперссылка" xfId="1206" builtinId="8" hidden="1"/>
    <cellStyle name="Гиперссылка" xfId="1208" builtinId="8" hidden="1"/>
    <cellStyle name="Гиперссылка" xfId="1210" builtinId="8" hidden="1"/>
    <cellStyle name="Гиперссылка" xfId="1212" builtinId="8" hidden="1"/>
    <cellStyle name="Гиперссылка" xfId="1214" builtinId="8" hidden="1"/>
    <cellStyle name="Гиперссылка" xfId="1216" builtinId="8" hidden="1"/>
    <cellStyle name="Гиперссылка" xfId="1218" builtinId="8" hidden="1"/>
    <cellStyle name="Гиперссылка" xfId="1220" builtinId="8" hidden="1"/>
    <cellStyle name="Гиперссылка" xfId="1222" builtinId="8" hidden="1"/>
    <cellStyle name="Гиперссылка" xfId="1224" builtinId="8" hidden="1"/>
    <cellStyle name="Гиперссылка" xfId="1226" builtinId="8" hidden="1"/>
    <cellStyle name="Гиперссылка" xfId="1228" builtinId="8" hidden="1"/>
    <cellStyle name="Гиперссылка" xfId="1230" builtinId="8" hidden="1"/>
    <cellStyle name="Гиперссылка" xfId="1232" builtinId="8" hidden="1"/>
    <cellStyle name="Гиперссылка" xfId="1234" builtinId="8" hidden="1"/>
    <cellStyle name="Гиперссылка" xfId="1236" builtinId="8" hidden="1"/>
    <cellStyle name="Гиперссылка" xfId="1238" builtinId="8" hidden="1"/>
    <cellStyle name="Гиперссылка" xfId="1240" builtinId="8" hidden="1"/>
    <cellStyle name="Гиперссылка" xfId="1242" builtinId="8" hidden="1"/>
    <cellStyle name="Гиперссылка" xfId="1244" builtinId="8" hidden="1"/>
    <cellStyle name="Гиперссылка" xfId="1246" builtinId="8" hidden="1"/>
    <cellStyle name="Гиперссылка" xfId="1248" builtinId="8" hidden="1"/>
    <cellStyle name="Гиперссылка" xfId="1250" builtinId="8" hidden="1"/>
    <cellStyle name="Гиперссылка" xfId="1252" builtinId="8" hidden="1"/>
    <cellStyle name="Гиперссылка" xfId="1254" builtinId="8" hidden="1"/>
    <cellStyle name="Гиперссылка" xfId="1256" builtinId="8" hidden="1"/>
    <cellStyle name="Гиперссылка" xfId="1258" builtinId="8" hidden="1"/>
    <cellStyle name="Гиперссылка" xfId="1260" builtinId="8" hidden="1"/>
    <cellStyle name="Гиперссылка" xfId="1262" builtinId="8" hidden="1"/>
    <cellStyle name="Гиперссылка" xfId="1264" builtinId="8" hidden="1"/>
    <cellStyle name="Гиперссылка" xfId="1266" builtinId="8" hidden="1"/>
    <cellStyle name="Гиперссылка" xfId="1268" builtinId="8" hidden="1"/>
    <cellStyle name="Гиперссылка" xfId="1270" builtinId="8" hidden="1"/>
    <cellStyle name="Гиперссылка" xfId="1272" builtinId="8" hidden="1"/>
    <cellStyle name="Гиперссылка" xfId="1274" builtinId="8" hidden="1"/>
    <cellStyle name="Гиперссылка" xfId="1276" builtinId="8" hidden="1"/>
    <cellStyle name="Гиперссылка" xfId="1278" builtinId="8" hidden="1"/>
    <cellStyle name="Гиперссылка" xfId="1280" builtinId="8" hidden="1"/>
    <cellStyle name="Гиперссылка" xfId="1282" builtinId="8" hidden="1"/>
    <cellStyle name="Гиперссылка" xfId="1284" builtinId="8" hidden="1"/>
    <cellStyle name="Гиперссылка" xfId="1286" builtinId="8" hidden="1"/>
    <cellStyle name="Гиперссылка" xfId="1288" builtinId="8" hidden="1"/>
    <cellStyle name="Гиперссылка" xfId="1290" builtinId="8" hidden="1"/>
    <cellStyle name="Гиперссылка" xfId="1292" builtinId="8" hidden="1"/>
    <cellStyle name="Гиперссылка" xfId="1294" builtinId="8" hidden="1"/>
    <cellStyle name="Гиперссылка" xfId="1296" builtinId="8" hidden="1"/>
    <cellStyle name="Гиперссылка" xfId="1298" builtinId="8" hidden="1"/>
    <cellStyle name="Гиперссылка" xfId="1300" builtinId="8" hidden="1"/>
    <cellStyle name="Гиперссылка" xfId="1302" builtinId="8" hidden="1"/>
    <cellStyle name="Гиперссылка" xfId="1304" builtinId="8" hidden="1"/>
    <cellStyle name="Гиперссылка" xfId="1306" builtinId="8" hidden="1"/>
    <cellStyle name="Гиперссылка" xfId="1308" builtinId="8" hidden="1"/>
    <cellStyle name="Гиперссылка" xfId="1310" builtinId="8" hidden="1"/>
    <cellStyle name="Гиперссылка" xfId="1312" builtinId="8" hidden="1"/>
    <cellStyle name="Гиперссылка" xfId="1314" builtinId="8" hidden="1"/>
    <cellStyle name="Гиперссылка" xfId="1316" builtinId="8" hidden="1"/>
    <cellStyle name="Гиперссылка" xfId="1318" builtinId="8" hidden="1"/>
    <cellStyle name="Гиперссылка" xfId="1320" builtinId="8" hidden="1"/>
    <cellStyle name="Гиперссылка" xfId="1322" builtinId="8" hidden="1"/>
    <cellStyle name="Гиперссылка" xfId="1324" builtinId="8" hidden="1"/>
    <cellStyle name="Гиперссылка" xfId="1326" builtinId="8" hidden="1"/>
    <cellStyle name="Гиперссылка" xfId="1328" builtinId="8" hidden="1"/>
    <cellStyle name="Гиперссылка" xfId="1330" builtinId="8" hidden="1"/>
    <cellStyle name="Гиперссылка" xfId="1332" builtinId="8" hidden="1"/>
    <cellStyle name="Гиперссылка" xfId="1334" builtinId="8" hidden="1"/>
    <cellStyle name="Гиперссылка" xfId="1336" builtinId="8" hidden="1"/>
    <cellStyle name="Гиперссылка" xfId="1338" builtinId="8" hidden="1"/>
    <cellStyle name="Гиперссылка" xfId="1340" builtinId="8" hidden="1"/>
    <cellStyle name="Гиперссылка" xfId="1342" builtinId="8" hidden="1"/>
    <cellStyle name="Гиперссылка" xfId="1344" builtinId="8" hidden="1"/>
    <cellStyle name="Гиперссылка" xfId="1346" builtinId="8" hidden="1"/>
    <cellStyle name="Гиперссылка" xfId="1348" builtinId="8" hidden="1"/>
    <cellStyle name="Гиперссылка" xfId="1350" builtinId="8" hidden="1"/>
    <cellStyle name="Гиперссылка" xfId="1352" builtinId="8" hidden="1"/>
    <cellStyle name="Гиперссылка" xfId="1354" builtinId="8" hidden="1"/>
    <cellStyle name="Гиперссылка" xfId="1356" builtinId="8" hidden="1"/>
    <cellStyle name="Гиперссылка" xfId="1358" builtinId="8" hidden="1"/>
    <cellStyle name="Гиперссылка" xfId="1360" builtinId="8" hidden="1"/>
    <cellStyle name="Гиперссылка" xfId="1362" builtinId="8" hidden="1"/>
    <cellStyle name="Гиперссылка" xfId="1364" builtinId="8" hidden="1"/>
    <cellStyle name="Гиперссылка" xfId="1366" builtinId="8" hidden="1"/>
    <cellStyle name="Гиперссылка" xfId="1368" builtinId="8" hidden="1"/>
    <cellStyle name="Гиперссылка" xfId="1370" builtinId="8" hidden="1"/>
    <cellStyle name="Гиперссылка" xfId="1372" builtinId="8" hidden="1"/>
    <cellStyle name="Гиперссылка" xfId="1374" builtinId="8" hidden="1"/>
    <cellStyle name="Гиперссылка" xfId="1376" builtinId="8" hidden="1"/>
    <cellStyle name="Гиперссылка" xfId="1378" builtinId="8" hidden="1"/>
    <cellStyle name="Гиперссылка" xfId="1380" builtinId="8" hidden="1"/>
    <cellStyle name="Гиперссылка" xfId="1382" builtinId="8" hidden="1"/>
    <cellStyle name="Гиперссылка" xfId="1384" builtinId="8" hidden="1"/>
    <cellStyle name="Гиперссылка" xfId="1386" builtinId="8" hidden="1"/>
    <cellStyle name="Гиперссылка" xfId="1388" builtinId="8" hidden="1"/>
    <cellStyle name="Гиперссылка" xfId="1390" builtinId="8" hidden="1"/>
    <cellStyle name="Гиперссылка" xfId="1392" builtinId="8" hidden="1"/>
    <cellStyle name="Гиперссылка" xfId="1394" builtinId="8" hidden="1"/>
    <cellStyle name="Гиперссылка" xfId="1396" builtinId="8" hidden="1"/>
    <cellStyle name="Гиперссылка" xfId="1398" builtinId="8" hidden="1"/>
    <cellStyle name="Гиперссылка" xfId="1400" builtinId="8" hidden="1"/>
    <cellStyle name="Гиперссылка" xfId="1402" builtinId="8" hidden="1"/>
    <cellStyle name="Гиперссылка" xfId="1404" builtinId="8" hidden="1"/>
    <cellStyle name="Гиперссылка" xfId="1406" builtinId="8" hidden="1"/>
    <cellStyle name="Гиперссылка" xfId="1408" builtinId="8" hidden="1"/>
    <cellStyle name="Гиперссылка" xfId="1410" builtinId="8" hidden="1"/>
    <cellStyle name="Гиперссылка" xfId="1412" builtinId="8" hidden="1"/>
    <cellStyle name="Гиперссылка" xfId="1414" builtinId="8" hidden="1"/>
    <cellStyle name="Гиперссылка" xfId="1416" builtinId="8" hidden="1"/>
    <cellStyle name="Гиперссылка" xfId="1418" builtinId="8" hidden="1"/>
    <cellStyle name="Гиперссылка" xfId="1420" builtinId="8" hidden="1"/>
    <cellStyle name="Гиперссылка" xfId="1422" builtinId="8" hidden="1"/>
    <cellStyle name="Гиперссылка" xfId="1424" builtinId="8" hidden="1"/>
    <cellStyle name="Гиперссылка" xfId="1426" builtinId="8" hidden="1"/>
    <cellStyle name="Гиперссылка" xfId="1428" builtinId="8" hidden="1"/>
    <cellStyle name="Гиперссылка" xfId="1430" builtinId="8" hidden="1"/>
    <cellStyle name="Гиперссылка" xfId="1432" builtinId="8" hidden="1"/>
    <cellStyle name="Гиперссылка" xfId="1434" builtinId="8" hidden="1"/>
    <cellStyle name="Гиперссылка" xfId="1436" builtinId="8" hidden="1"/>
    <cellStyle name="Гиперссылка" xfId="1438" builtinId="8" hidden="1"/>
    <cellStyle name="Гиперссылка" xfId="1440" builtinId="8" hidden="1"/>
    <cellStyle name="Гиперссылка" xfId="1442" builtinId="8" hidden="1"/>
    <cellStyle name="Гиперссылка" xfId="1444" builtinId="8" hidden="1"/>
    <cellStyle name="Гиперссылка" xfId="1446" builtinId="8" hidden="1"/>
    <cellStyle name="Гиперссылка" xfId="1448" builtinId="8" hidden="1"/>
    <cellStyle name="Гиперссылка" xfId="1450" builtinId="8" hidden="1"/>
    <cellStyle name="Гиперссылка" xfId="1452" builtinId="8" hidden="1"/>
    <cellStyle name="Гиперссылка" xfId="1454" builtinId="8" hidden="1"/>
    <cellStyle name="Гиперссылка" xfId="1456" builtinId="8" hidden="1"/>
    <cellStyle name="Гиперссылка" xfId="1458" builtinId="8" hidden="1"/>
    <cellStyle name="Гиперссылка" xfId="1460" builtinId="8" hidden="1"/>
    <cellStyle name="Гиперссылка" xfId="1462" builtinId="8" hidden="1"/>
    <cellStyle name="Гиперссылка" xfId="1464" builtinId="8" hidden="1"/>
    <cellStyle name="Гиперссылка" xfId="1466" builtinId="8" hidden="1"/>
    <cellStyle name="Гиперссылка" xfId="1468" builtinId="8" hidden="1"/>
    <cellStyle name="Гиперссылка" xfId="1470" builtinId="8" hidden="1"/>
    <cellStyle name="Гиперссылка" xfId="1472" builtinId="8" hidden="1"/>
    <cellStyle name="Гиперссылка" xfId="1474" builtinId="8" hidden="1"/>
    <cellStyle name="Гиперссылка" xfId="1476" builtinId="8" hidden="1"/>
    <cellStyle name="Гиперссылка" xfId="1478" builtinId="8" hidden="1"/>
    <cellStyle name="Гиперссылка" xfId="1480" builtinId="8" hidden="1"/>
    <cellStyle name="Гиперссылка" xfId="1482" builtinId="8" hidden="1"/>
    <cellStyle name="Гиперссылка" xfId="1484" builtinId="8" hidden="1"/>
    <cellStyle name="Гиперссылка" xfId="1486" builtinId="8" hidden="1"/>
    <cellStyle name="Гиперссылка" xfId="1488" builtinId="8" hidden="1"/>
    <cellStyle name="Гиперссылка" xfId="1490" builtinId="8" hidden="1"/>
    <cellStyle name="Гиперссылка" xfId="1492" builtinId="8" hidden="1"/>
    <cellStyle name="Гиперссылка" xfId="1494" builtinId="8" hidden="1"/>
    <cellStyle name="Гиперссылка" xfId="1496" builtinId="8" hidden="1"/>
    <cellStyle name="Гиперссылка" xfId="1498" builtinId="8" hidden="1"/>
    <cellStyle name="Гиперссылка" xfId="1500" builtinId="8" hidden="1"/>
    <cellStyle name="Гиперссылка" xfId="1502" builtinId="8" hidden="1"/>
    <cellStyle name="Гиперссылка" xfId="1504" builtinId="8" hidden="1"/>
    <cellStyle name="Гиперссылка" xfId="1506" builtinId="8" hidden="1"/>
    <cellStyle name="Гиперссылка" xfId="1508" builtinId="8" hidden="1"/>
    <cellStyle name="Гиперссылка" xfId="1510" builtinId="8" hidden="1"/>
    <cellStyle name="Гиперссылка" xfId="1512" builtinId="8" hidden="1"/>
    <cellStyle name="Гиперссылка" xfId="1514" builtinId="8" hidden="1"/>
    <cellStyle name="Гиперссылка" xfId="1516" builtinId="8" hidden="1"/>
    <cellStyle name="Гиперссылка" xfId="1518" builtinId="8" hidden="1"/>
    <cellStyle name="Гиперссылка" xfId="1520" builtinId="8" hidden="1"/>
    <cellStyle name="Гиперссылка" xfId="1522" builtinId="8" hidden="1"/>
    <cellStyle name="Гиперссылка" xfId="1524" builtinId="8" hidden="1"/>
    <cellStyle name="Гиперссылка" xfId="1526" builtinId="8" hidden="1"/>
    <cellStyle name="Гиперссылка" xfId="1528" builtinId="8" hidden="1"/>
    <cellStyle name="Гиперссылка" xfId="1530" builtinId="8" hidden="1"/>
    <cellStyle name="Гиперссылка" xfId="1532" builtinId="8" hidden="1"/>
    <cellStyle name="Гиперссылка" xfId="1534" builtinId="8" hidden="1"/>
    <cellStyle name="Гиперссылка" xfId="1536" builtinId="8" hidden="1"/>
    <cellStyle name="Гиперссылка" xfId="1538" builtinId="8" hidden="1"/>
    <cellStyle name="Гиперссылка" xfId="1540" builtinId="8" hidden="1"/>
    <cellStyle name="Гиперссылка" xfId="1542" builtinId="8" hidden="1"/>
    <cellStyle name="Гиперссылка" xfId="1544" builtinId="8" hidden="1"/>
    <cellStyle name="Гиперссылка" xfId="1546" builtinId="8" hidden="1"/>
    <cellStyle name="Гиперссылка" xfId="1548" builtinId="8" hidden="1"/>
    <cellStyle name="Гиперссылка" xfId="1550" builtinId="8" hidden="1"/>
    <cellStyle name="Гиперссылка" xfId="1552" builtinId="8" hidden="1"/>
    <cellStyle name="Гиперссылка" xfId="1554" builtinId="8" hidden="1"/>
    <cellStyle name="Гиперссылка" xfId="1557" builtinId="8" hidden="1"/>
    <cellStyle name="Гиперссылка" xfId="1559" builtinId="8" hidden="1"/>
    <cellStyle name="Гиперссылка" xfId="1561" builtinId="8" hidden="1"/>
    <cellStyle name="Гиперссылка" xfId="1563" builtinId="8" hidden="1"/>
    <cellStyle name="Гиперссылка" xfId="1565" builtinId="8" hidden="1"/>
    <cellStyle name="Гиперссылка" xfId="1567" builtinId="8" hidden="1"/>
    <cellStyle name="Гиперссылка" xfId="1569" builtinId="8" hidden="1"/>
    <cellStyle name="Гиперссылка" xfId="1571" builtinId="8" hidden="1"/>
    <cellStyle name="Гиперссылка" xfId="1573" builtinId="8" hidden="1"/>
    <cellStyle name="Гиперссылка" xfId="1575" builtinId="8" hidden="1"/>
    <cellStyle name="Гиперссылка" xfId="1577" builtinId="8" hidden="1"/>
    <cellStyle name="Гиперссылка" xfId="1579" builtinId="8" hidden="1"/>
    <cellStyle name="Гиперссылка" xfId="1581" builtinId="8" hidden="1"/>
    <cellStyle name="Гиперссылка" xfId="1583" builtinId="8" hidden="1"/>
    <cellStyle name="Гиперссылка" xfId="1585" builtinId="8" hidden="1"/>
    <cellStyle name="Гиперссылка" xfId="1587" builtinId="8" hidden="1"/>
    <cellStyle name="Гиперссылка" xfId="1589" builtinId="8" hidden="1"/>
    <cellStyle name="Гиперссылка" xfId="1591" builtinId="8" hidden="1"/>
    <cellStyle name="Гиперссылка" xfId="1593" builtinId="8" hidden="1"/>
    <cellStyle name="Гиперссылка" xfId="1595" builtinId="8" hidden="1"/>
    <cellStyle name="Гиперссылка" xfId="1597" builtinId="8" hidden="1"/>
    <cellStyle name="Гиперссылка" xfId="1599" builtinId="8" hidden="1"/>
    <cellStyle name="Гиперссылка" xfId="1601" builtinId="8" hidden="1"/>
    <cellStyle name="Гиперссылка" xfId="1603" builtinId="8" hidden="1"/>
    <cellStyle name="Гиперссылка" xfId="1605" builtinId="8" hidden="1"/>
    <cellStyle name="Гиперссылка" xfId="1607" builtinId="8" hidden="1"/>
    <cellStyle name="Гиперссылка" xfId="1609" builtinId="8" hidden="1"/>
    <cellStyle name="Гиперссылка" xfId="1611" builtinId="8" hidden="1"/>
    <cellStyle name="Гиперссылка" xfId="1613" builtinId="8" hidden="1"/>
    <cellStyle name="Гиперссылка" xfId="1615" builtinId="8" hidden="1"/>
    <cellStyle name="Гиперссылка" xfId="1617" builtinId="8" hidden="1"/>
    <cellStyle name="Гиперссылка" xfId="1619" builtinId="8" hidden="1"/>
    <cellStyle name="Гиперссылка" xfId="1621" builtinId="8" hidden="1"/>
    <cellStyle name="Гиперссылка" xfId="1623" builtinId="8" hidden="1"/>
    <cellStyle name="Гиперссылка" xfId="1625" builtinId="8" hidden="1"/>
    <cellStyle name="Гиперссылка" xfId="1627" builtinId="8" hidden="1"/>
    <cellStyle name="Гиперссылка" xfId="1629" builtinId="8" hidden="1"/>
    <cellStyle name="Гиперссылка" xfId="1631" builtinId="8" hidden="1"/>
    <cellStyle name="Гиперссылка" xfId="1633" builtinId="8" hidden="1"/>
    <cellStyle name="Гиперссылка" xfId="1635" builtinId="8" hidden="1"/>
    <cellStyle name="Гиперссылка" xfId="1637" builtinId="8" hidden="1"/>
    <cellStyle name="Гиперссылка" xfId="1639" builtinId="8" hidden="1"/>
    <cellStyle name="Гиперссылка" xfId="1641" builtinId="8" hidden="1"/>
    <cellStyle name="Гиперссылка" xfId="1643" builtinId="8" hidden="1"/>
    <cellStyle name="Гиперссылка" xfId="1645" builtinId="8" hidden="1"/>
    <cellStyle name="Гиперссылка" xfId="1647" builtinId="8" hidden="1"/>
    <cellStyle name="Гиперссылка" xfId="1649" builtinId="8" hidden="1"/>
    <cellStyle name="Гиперссылка" xfId="1651" builtinId="8" hidden="1"/>
    <cellStyle name="Гиперссылка" xfId="1653" builtinId="8" hidden="1"/>
    <cellStyle name="Гиперссылка" xfId="1655" builtinId="8" hidden="1"/>
    <cellStyle name="Гиперссылка" xfId="1657" builtinId="8" hidden="1"/>
    <cellStyle name="Гиперссылка" xfId="1659" builtinId="8" hidden="1"/>
    <cellStyle name="Гиперссылка" xfId="1661" builtinId="8" hidden="1"/>
    <cellStyle name="Гиперссылка" xfId="1663" builtinId="8" hidden="1"/>
    <cellStyle name="Гиперссылка" xfId="1665" builtinId="8" hidden="1"/>
    <cellStyle name="Гиперссылка" xfId="1667" builtinId="8" hidden="1"/>
    <cellStyle name="Гиперссылка" xfId="1669" builtinId="8" hidden="1"/>
    <cellStyle name="Гиперссылка" xfId="1671" builtinId="8" hidden="1"/>
    <cellStyle name="Гиперссылка" xfId="1673" builtinId="8" hidden="1"/>
    <cellStyle name="Гиперссылка" xfId="1675" builtinId="8" hidden="1"/>
    <cellStyle name="Гиперссылка" xfId="1677" builtinId="8" hidden="1"/>
    <cellStyle name="Гиперссылка" xfId="1679" builtinId="8" hidden="1"/>
    <cellStyle name="Гиперссылка" xfId="1681" builtinId="8" hidden="1"/>
    <cellStyle name="Гиперссылка" xfId="1683" builtinId="8" hidden="1"/>
    <cellStyle name="Гиперссылка" xfId="1685" builtinId="8" hidden="1"/>
    <cellStyle name="Гиперссылка" xfId="1687" builtinId="8" hidden="1"/>
    <cellStyle name="Гиперссылка" xfId="1689" builtinId="8" hidden="1"/>
    <cellStyle name="Гиперссылка" xfId="1691" builtinId="8" hidden="1"/>
    <cellStyle name="Гиперссылка" xfId="1693" builtinId="8" hidden="1"/>
    <cellStyle name="Гиперссылка" xfId="1695" builtinId="8" hidden="1"/>
    <cellStyle name="Гиперссылка" xfId="1697" builtinId="8" hidden="1"/>
    <cellStyle name="Гиперссылка" xfId="1699" builtinId="8" hidden="1"/>
    <cellStyle name="Гиперссылка" xfId="1701" builtinId="8" hidden="1"/>
    <cellStyle name="Гиперссылка" xfId="1703" builtinId="8" hidden="1"/>
    <cellStyle name="Гиперссылка" xfId="1705" builtinId="8" hidden="1"/>
    <cellStyle name="Гиперссылка" xfId="1707" builtinId="8" hidden="1"/>
    <cellStyle name="Гиперссылка" xfId="1709" builtinId="8" hidden="1"/>
    <cellStyle name="Гиперссылка" xfId="1711" builtinId="8" hidden="1"/>
    <cellStyle name="Гиперссылка" xfId="1713" builtinId="8" hidden="1"/>
    <cellStyle name="Гиперссылка" xfId="1715" builtinId="8" hidden="1"/>
    <cellStyle name="Гиперссылка" xfId="1717" builtinId="8" hidden="1"/>
    <cellStyle name="Гиперссылка" xfId="1719" builtinId="8" hidden="1"/>
    <cellStyle name="Гиперссылка" xfId="1721" builtinId="8" hidden="1"/>
    <cellStyle name="Гиперссылка" xfId="1723" builtinId="8" hidden="1"/>
    <cellStyle name="Гиперссылка" xfId="1725" builtinId="8" hidden="1"/>
    <cellStyle name="Гиперссылка" xfId="1727" builtinId="8" hidden="1"/>
    <cellStyle name="Гиперссылка" xfId="1729" builtinId="8" hidden="1"/>
    <cellStyle name="Гиперссылка" xfId="1731" builtinId="8" hidden="1"/>
    <cellStyle name="Гиперссылка" xfId="1733" builtinId="8" hidden="1"/>
    <cellStyle name="Гиперссылка" xfId="1735" builtinId="8" hidden="1"/>
    <cellStyle name="Гиперссылка" xfId="1737" builtinId="8" hidden="1"/>
    <cellStyle name="Гиперссылка" xfId="1739" builtinId="8" hidden="1"/>
    <cellStyle name="Гиперссылка" xfId="1741" builtinId="8" hidden="1"/>
    <cellStyle name="Гиперссылка" xfId="1743" builtinId="8" hidden="1"/>
    <cellStyle name="Гиперссылка" xfId="1745" builtinId="8" hidden="1"/>
    <cellStyle name="Гиперссылка" xfId="1747" builtinId="8" hidden="1"/>
    <cellStyle name="Гиперссылка" xfId="1749" builtinId="8" hidden="1"/>
    <cellStyle name="Гиперссылка" xfId="1751" builtinId="8" hidden="1"/>
    <cellStyle name="Гиперссылка" xfId="1753" builtinId="8" hidden="1"/>
    <cellStyle name="Гиперссылка" xfId="1755" builtinId="8" hidden="1"/>
    <cellStyle name="Гиперссылка" xfId="1757" builtinId="8" hidden="1"/>
    <cellStyle name="Гиперссылка" xfId="1759" builtinId="8" hidden="1"/>
    <cellStyle name="Гиперссылка" xfId="1761" builtinId="8" hidden="1"/>
    <cellStyle name="Гиперссылка" xfId="1763" builtinId="8" hidden="1"/>
    <cellStyle name="Гиперссылка" xfId="1765" builtinId="8" hidden="1"/>
    <cellStyle name="Гиперссылка" xfId="1767" builtinId="8" hidden="1"/>
    <cellStyle name="Гиперссылка" xfId="1769" builtinId="8" hidden="1"/>
    <cellStyle name="Гиперссылка" xfId="1771" builtinId="8" hidden="1"/>
    <cellStyle name="Гиперссылка" xfId="1773" builtinId="8" hidden="1"/>
    <cellStyle name="Гиперссылка" xfId="1775" builtinId="8" hidden="1"/>
    <cellStyle name="Гиперссылка" xfId="1777" builtinId="8" hidden="1"/>
    <cellStyle name="Гиперссылка" xfId="1779" builtinId="8" hidden="1"/>
    <cellStyle name="Гиперссылка" xfId="1781" builtinId="8" hidden="1"/>
    <cellStyle name="Гиперссылка" xfId="1783" builtinId="8" hidden="1"/>
    <cellStyle name="Гиперссылка" xfId="1785" builtinId="8" hidden="1"/>
    <cellStyle name="Гиперссылка" xfId="1787" builtinId="8" hidden="1"/>
    <cellStyle name="Гиперссылка" xfId="1789" builtinId="8" hidden="1"/>
    <cellStyle name="Гиперссылка" xfId="1791" builtinId="8" hidden="1"/>
    <cellStyle name="Гиперссылка" xfId="1793" builtinId="8" hidden="1"/>
    <cellStyle name="Гиперссылка" xfId="1795" builtinId="8" hidden="1"/>
    <cellStyle name="Гиперссылка" xfId="1797" builtinId="8" hidden="1"/>
    <cellStyle name="Гиперссылка" xfId="1799" builtinId="8" hidden="1"/>
    <cellStyle name="Гиперссылка" xfId="1801" builtinId="8" hidden="1"/>
    <cellStyle name="Гиперссылка" xfId="1803" builtinId="8" hidden="1"/>
    <cellStyle name="Гиперссылка" xfId="1805" builtinId="8" hidden="1"/>
    <cellStyle name="Гиперссылка" xfId="1807" builtinId="8" hidden="1"/>
    <cellStyle name="Гиперссылка" xfId="1809" builtinId="8" hidden="1"/>
    <cellStyle name="Гиперссылка" xfId="1811" builtinId="8" hidden="1"/>
    <cellStyle name="Гиперссылка" xfId="1813" builtinId="8" hidden="1"/>
    <cellStyle name="Гиперссылка" xfId="1815" builtinId="8" hidden="1"/>
    <cellStyle name="Гиперссылка" xfId="1817" builtinId="8" hidden="1"/>
    <cellStyle name="Гиперссылка" xfId="1819" builtinId="8" hidden="1"/>
    <cellStyle name="Гиперссылка" xfId="1821" builtinId="8" hidden="1"/>
    <cellStyle name="Гиперссылка" xfId="1823" builtinId="8" hidden="1"/>
    <cellStyle name="Гиперссылка" xfId="1825" builtinId="8" hidden="1"/>
    <cellStyle name="Гиперссылка" xfId="1827" builtinId="8" hidden="1"/>
    <cellStyle name="Гиперссылка" xfId="1829" builtinId="8" hidden="1"/>
    <cellStyle name="Гиперссылка" xfId="1831" builtinId="8" hidden="1"/>
    <cellStyle name="Гиперссылка" xfId="1833" builtinId="8" hidden="1"/>
    <cellStyle name="Гиперссылка" xfId="1835" builtinId="8" hidden="1"/>
    <cellStyle name="Гиперссылка" xfId="1837" builtinId="8" hidden="1"/>
    <cellStyle name="Гиперссылка" xfId="1839" builtinId="8" hidden="1"/>
    <cellStyle name="Гиперссылка" xfId="1841" builtinId="8" hidden="1"/>
    <cellStyle name="Гиперссылка" xfId="1843" builtinId="8" hidden="1"/>
    <cellStyle name="Гиперссылка" xfId="1845" builtinId="8" hidden="1"/>
    <cellStyle name="Гиперссылка" xfId="1847" builtinId="8" hidden="1"/>
    <cellStyle name="Гиперссылка" xfId="1849" builtinId="8" hidden="1"/>
    <cellStyle name="Гиперссылка" xfId="1851" builtinId="8" hidden="1"/>
    <cellStyle name="Гиперссылка" xfId="1853" builtinId="8" hidden="1"/>
    <cellStyle name="Гиперссылка" xfId="1855" builtinId="8" hidden="1"/>
    <cellStyle name="Гиперссылка" xfId="1857" builtinId="8" hidden="1"/>
    <cellStyle name="Гиперссылка" xfId="1859" builtinId="8" hidden="1"/>
    <cellStyle name="Гиперссылка" xfId="1861" builtinId="8" hidden="1"/>
    <cellStyle name="Гиперссылка" xfId="1863" builtinId="8" hidden="1"/>
    <cellStyle name="Гиперссылка" xfId="1865" builtinId="8" hidden="1"/>
    <cellStyle name="Гиперссылка" xfId="1867" builtinId="8" hidden="1"/>
    <cellStyle name="Гиперссылка" xfId="1869" builtinId="8" hidden="1"/>
    <cellStyle name="Гиперссылка" xfId="1871" builtinId="8" hidden="1"/>
    <cellStyle name="Гиперссылка" xfId="1873" builtinId="8" hidden="1"/>
    <cellStyle name="Гиперссылка" xfId="1875" builtinId="8" hidden="1"/>
    <cellStyle name="Гиперссылка" xfId="1877" builtinId="8" hidden="1"/>
    <cellStyle name="Гиперссылка" xfId="1879" builtinId="8" hidden="1"/>
    <cellStyle name="Гиперссылка" xfId="1881" builtinId="8" hidden="1"/>
    <cellStyle name="Гиперссылка" xfId="1883" builtinId="8" hidden="1"/>
    <cellStyle name="Гиперссылка" xfId="1885" builtinId="8" hidden="1"/>
    <cellStyle name="Гиперссылка" xfId="1887" builtinId="8" hidden="1"/>
    <cellStyle name="Гиперссылка" xfId="1889" builtinId="8" hidden="1"/>
    <cellStyle name="Гиперссылка" xfId="1891" builtinId="8" hidden="1"/>
    <cellStyle name="Гиперссылка" xfId="1893" builtinId="8" hidden="1"/>
    <cellStyle name="Гиперссылка" xfId="1895" builtinId="8" hidden="1"/>
    <cellStyle name="Гиперссылка" xfId="1897" builtinId="8" hidden="1"/>
    <cellStyle name="Гиперссылка" xfId="1899" builtinId="8" hidden="1"/>
    <cellStyle name="Гиперссылка" xfId="1901" builtinId="8" hidden="1"/>
    <cellStyle name="Гиперссылка" xfId="1903" builtinId="8" hidden="1"/>
    <cellStyle name="Гиперссылка" xfId="1905" builtinId="8" hidden="1"/>
    <cellStyle name="Гиперссылка" xfId="1907" builtinId="8" hidden="1"/>
    <cellStyle name="Гиперссылка" xfId="1909" builtinId="8" hidden="1"/>
    <cellStyle name="Гиперссылка" xfId="1911" builtinId="8" hidden="1"/>
    <cellStyle name="Гиперссылка" xfId="1913" builtinId="8" hidden="1"/>
    <cellStyle name="Гиперссылка" xfId="1915" builtinId="8" hidden="1"/>
    <cellStyle name="Гиперссылка" xfId="1917" builtinId="8" hidden="1"/>
    <cellStyle name="Гиперссылка" xfId="1919" builtinId="8" hidden="1"/>
    <cellStyle name="Гиперссылка" xfId="1921" builtinId="8" hidden="1"/>
    <cellStyle name="Гиперссылка" xfId="1923" builtinId="8" hidden="1"/>
    <cellStyle name="Гиперссылка" xfId="1925" builtinId="8" hidden="1"/>
    <cellStyle name="Гиперссылка" xfId="1927" builtinId="8" hidden="1"/>
    <cellStyle name="Гиперссылка" xfId="1929" builtinId="8" hidden="1"/>
    <cellStyle name="Гиперссылка" xfId="1931" builtinId="8" hidden="1"/>
    <cellStyle name="Гиперссылка" xfId="2116" builtinId="8" hidden="1"/>
    <cellStyle name="Гиперссылка" xfId="2118" builtinId="8" hidden="1"/>
    <cellStyle name="Гиперссылка" xfId="2120" builtinId="8" hidden="1"/>
    <cellStyle name="Гиперссылка" xfId="2122" builtinId="8" hidden="1"/>
    <cellStyle name="Гиперссылка" xfId="2124" builtinId="8" hidden="1"/>
    <cellStyle name="Гиперссылка" xfId="2126" builtinId="8" hidden="1"/>
    <cellStyle name="Обычный" xfId="0" builtinId="0"/>
    <cellStyle name="Обычный 2" xfId="1172"/>
    <cellStyle name="Обычный 2 2" xfId="1556"/>
    <cellStyle name="Обычный 3" xfId="1173"/>
    <cellStyle name="Обычный 4" xfId="2130"/>
    <cellStyle name="Обычный 4 2" xfId="2132"/>
    <cellStyle name="Обычный_Лист1" xfId="2131"/>
    <cellStyle name="Обычный_с.п. Якотское верно" xfId="2129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Открывавшаяся гиперссылка" xfId="429" builtinId="9" hidden="1"/>
    <cellStyle name="Открывавшаяся гиперссылка" xfId="431" builtinId="9" hidden="1"/>
    <cellStyle name="Открывавшаяся гиперссылка" xfId="433" builtinId="9" hidden="1"/>
    <cellStyle name="Открывавшаяся гиперссылка" xfId="435" builtinId="9" hidden="1"/>
    <cellStyle name="Открывавшаяся гиперссылка" xfId="437" builtinId="9" hidden="1"/>
    <cellStyle name="Открывавшаяся гиперссылка" xfId="439" builtinId="9" hidden="1"/>
    <cellStyle name="Открывавшаяся гиперссылка" xfId="441" builtinId="9" hidden="1"/>
    <cellStyle name="Открывавшаяся гиперссылка" xfId="443" builtinId="9" hidden="1"/>
    <cellStyle name="Открывавшаяся гиперссылка" xfId="445" builtinId="9" hidden="1"/>
    <cellStyle name="Открывавшаяся гиперссылка" xfId="447" builtinId="9" hidden="1"/>
    <cellStyle name="Открывавшаяся гиперссылка" xfId="449" builtinId="9" hidden="1"/>
    <cellStyle name="Открывавшаяся гиперссылка" xfId="451" builtinId="9" hidden="1"/>
    <cellStyle name="Открывавшаяся гиперссылка" xfId="453" builtinId="9" hidden="1"/>
    <cellStyle name="Открывавшаяся гиперссылка" xfId="455" builtinId="9" hidden="1"/>
    <cellStyle name="Открывавшаяся гиперссылка" xfId="457" builtinId="9" hidden="1"/>
    <cellStyle name="Открывавшаяся гиперссылка" xfId="459" builtinId="9" hidden="1"/>
    <cellStyle name="Открывавшаяся гиперссылка" xfId="461" builtinId="9" hidden="1"/>
    <cellStyle name="Открывавшаяся гиперссылка" xfId="463" builtinId="9" hidden="1"/>
    <cellStyle name="Открывавшаяся гиперссылка" xfId="465" builtinId="9" hidden="1"/>
    <cellStyle name="Открывавшаяся гиперссылка" xfId="467" builtinId="9" hidden="1"/>
    <cellStyle name="Открывавшаяся гиперссылка" xfId="469" builtinId="9" hidden="1"/>
    <cellStyle name="Открывавшаяся гиперссылка" xfId="471" builtinId="9" hidden="1"/>
    <cellStyle name="Открывавшаяся гиперссылка" xfId="473" builtinId="9" hidden="1"/>
    <cellStyle name="Открывавшаяся гиперссылка" xfId="475" builtinId="9" hidden="1"/>
    <cellStyle name="Открывавшаяся гиперссылка" xfId="477" builtinId="9" hidden="1"/>
    <cellStyle name="Открывавшаяся гиперссылка" xfId="479" builtinId="9" hidden="1"/>
    <cellStyle name="Открывавшаяся гиперссылка" xfId="481" builtinId="9" hidden="1"/>
    <cellStyle name="Открывавшаяся гиперссылка" xfId="483" builtinId="9" hidden="1"/>
    <cellStyle name="Открывавшаяся гиперссылка" xfId="485" builtinId="9" hidden="1"/>
    <cellStyle name="Открывавшаяся гиперссылка" xfId="487" builtinId="9" hidden="1"/>
    <cellStyle name="Открывавшаяся гиперссылка" xfId="489" builtinId="9" hidden="1"/>
    <cellStyle name="Открывавшаяся гиперссылка" xfId="491" builtinId="9" hidden="1"/>
    <cellStyle name="Открывавшаяся гиперссылка" xfId="493" builtinId="9" hidden="1"/>
    <cellStyle name="Открывавшаяся гиперссылка" xfId="495" builtinId="9" hidden="1"/>
    <cellStyle name="Открывавшаяся гиперссылка" xfId="497" builtinId="9" hidden="1"/>
    <cellStyle name="Открывавшаяся гиперссылка" xfId="499" builtinId="9" hidden="1"/>
    <cellStyle name="Открывавшаяся гиперссылка" xfId="501" builtinId="9" hidden="1"/>
    <cellStyle name="Открывавшаяся гиперссылка" xfId="503" builtinId="9" hidden="1"/>
    <cellStyle name="Открывавшаяся гиперссылка" xfId="505" builtinId="9" hidden="1"/>
    <cellStyle name="Открывавшаяся гиперссылка" xfId="507" builtinId="9" hidden="1"/>
    <cellStyle name="Открывавшаяся гиперссылка" xfId="509" builtinId="9" hidden="1"/>
    <cellStyle name="Открывавшаяся гиперссылка" xfId="511" builtinId="9" hidden="1"/>
    <cellStyle name="Открывавшаяся гиперссылка" xfId="513" builtinId="9" hidden="1"/>
    <cellStyle name="Открывавшаяся гиперссылка" xfId="515" builtinId="9" hidden="1"/>
    <cellStyle name="Открывавшаяся гиперссылка" xfId="517" builtinId="9" hidden="1"/>
    <cellStyle name="Открывавшаяся гиперссылка" xfId="519" builtinId="9" hidden="1"/>
    <cellStyle name="Открывавшаяся гиперссылка" xfId="521" builtinId="9" hidden="1"/>
    <cellStyle name="Открывавшаяся гиперссылка" xfId="523" builtinId="9" hidden="1"/>
    <cellStyle name="Открывавшаяся гиперссылка" xfId="525" builtinId="9" hidden="1"/>
    <cellStyle name="Открывавшаяся гиперссылка" xfId="527" builtinId="9" hidden="1"/>
    <cellStyle name="Открывавшаяся гиперссылка" xfId="529" builtinId="9" hidden="1"/>
    <cellStyle name="Открывавшаяся гиперссылка" xfId="531" builtinId="9" hidden="1"/>
    <cellStyle name="Открывавшаяся гиперссылка" xfId="533" builtinId="9" hidden="1"/>
    <cellStyle name="Открывавшаяся гиперссылка" xfId="535" builtinId="9" hidden="1"/>
    <cellStyle name="Открывавшаяся гиперссылка" xfId="537" builtinId="9" hidden="1"/>
    <cellStyle name="Открывавшаяся гиперссылка" xfId="539" builtinId="9" hidden="1"/>
    <cellStyle name="Открывавшаяся гиперссылка" xfId="541" builtinId="9" hidden="1"/>
    <cellStyle name="Открывавшаяся гиперссылка" xfId="543" builtinId="9" hidden="1"/>
    <cellStyle name="Открывавшаяся гиперссылка" xfId="545" builtinId="9" hidden="1"/>
    <cellStyle name="Открывавшаяся гиперссылка" xfId="547" builtinId="9" hidden="1"/>
    <cellStyle name="Открывавшаяся гиперссылка" xfId="549" builtinId="9" hidden="1"/>
    <cellStyle name="Открывавшаяся гиперссылка" xfId="551" builtinId="9" hidden="1"/>
    <cellStyle name="Открывавшаяся гиперссылка" xfId="553" builtinId="9" hidden="1"/>
    <cellStyle name="Открывавшаяся гиперссылка" xfId="555" builtinId="9" hidden="1"/>
    <cellStyle name="Открывавшаяся гиперссылка" xfId="557" builtinId="9" hidden="1"/>
    <cellStyle name="Открывавшаяся гиперссылка" xfId="559" builtinId="9" hidden="1"/>
    <cellStyle name="Открывавшаяся гиперссылка" xfId="561" builtinId="9" hidden="1"/>
    <cellStyle name="Открывавшаяся гиперссылка" xfId="563" builtinId="9" hidden="1"/>
    <cellStyle name="Открывавшаяся гиперссылка" xfId="565" builtinId="9" hidden="1"/>
    <cellStyle name="Открывавшаяся гиперссылка" xfId="567" builtinId="9" hidden="1"/>
    <cellStyle name="Открывавшаяся гиперссылка" xfId="569" builtinId="9" hidden="1"/>
    <cellStyle name="Открывавшаяся гиперссылка" xfId="571" builtinId="9" hidden="1"/>
    <cellStyle name="Открывавшаяся гиперссылка" xfId="573" builtinId="9" hidden="1"/>
    <cellStyle name="Открывавшаяся гиперссылка" xfId="575" builtinId="9" hidden="1"/>
    <cellStyle name="Открывавшаяся гиперссылка" xfId="577" builtinId="9" hidden="1"/>
    <cellStyle name="Открывавшаяся гиперссылка" xfId="579" builtinId="9" hidden="1"/>
    <cellStyle name="Открывавшаяся гиперссылка" xfId="581" builtinId="9" hidden="1"/>
    <cellStyle name="Открывавшаяся гиперссылка" xfId="583" builtinId="9" hidden="1"/>
    <cellStyle name="Открывавшаяся гиперссылка" xfId="585" builtinId="9" hidden="1"/>
    <cellStyle name="Открывавшаяся гиперссылка" xfId="587" builtinId="9" hidden="1"/>
    <cellStyle name="Открывавшаяся гиперссылка" xfId="589" builtinId="9" hidden="1"/>
    <cellStyle name="Открывавшаяся гиперссылка" xfId="591" builtinId="9" hidden="1"/>
    <cellStyle name="Открывавшаяся гиперссылка" xfId="593" builtinId="9" hidden="1"/>
    <cellStyle name="Открывавшаяся гиперссылка" xfId="595" builtinId="9" hidden="1"/>
    <cellStyle name="Открывавшаяся гиперссылка" xfId="597" builtinId="9" hidden="1"/>
    <cellStyle name="Открывавшаяся гиперссылка" xfId="599" builtinId="9" hidden="1"/>
    <cellStyle name="Открывавшаяся гиперссылка" xfId="601" builtinId="9" hidden="1"/>
    <cellStyle name="Открывавшаяся гиперссылка" xfId="603" builtinId="9" hidden="1"/>
    <cellStyle name="Открывавшаяся гиперссылка" xfId="605" builtinId="9" hidden="1"/>
    <cellStyle name="Открывавшаяся гиперссылка" xfId="607" builtinId="9" hidden="1"/>
    <cellStyle name="Открывавшаяся гиперссылка" xfId="609" builtinId="9" hidden="1"/>
    <cellStyle name="Открывавшаяся гиперссылка" xfId="611" builtinId="9" hidden="1"/>
    <cellStyle name="Открывавшаяся гиперссылка" xfId="613" builtinId="9" hidden="1"/>
    <cellStyle name="Открывавшаяся гиперссылка" xfId="615" builtinId="9" hidden="1"/>
    <cellStyle name="Открывавшаяся гиперссылка" xfId="617" builtinId="9" hidden="1"/>
    <cellStyle name="Открывавшаяся гиперссылка" xfId="619" builtinId="9" hidden="1"/>
    <cellStyle name="Открывавшаяся гиперссылка" xfId="621" builtinId="9" hidden="1"/>
    <cellStyle name="Открывавшаяся гиперссылка" xfId="623" builtinId="9" hidden="1"/>
    <cellStyle name="Открывавшаяся гиперссылка" xfId="625" builtinId="9" hidden="1"/>
    <cellStyle name="Открывавшаяся гиперссылка" xfId="627" builtinId="9" hidden="1"/>
    <cellStyle name="Открывавшаяся гиперссылка" xfId="629" builtinId="9" hidden="1"/>
    <cellStyle name="Открывавшаяся гиперссылка" xfId="631" builtinId="9" hidden="1"/>
    <cellStyle name="Открывавшаяся гиперссылка" xfId="633" builtinId="9" hidden="1"/>
    <cellStyle name="Открывавшаяся гиперссылка" xfId="635" builtinId="9" hidden="1"/>
    <cellStyle name="Открывавшаяся гиперссылка" xfId="637" builtinId="9" hidden="1"/>
    <cellStyle name="Открывавшаяся гиперссылка" xfId="639" builtinId="9" hidden="1"/>
    <cellStyle name="Открывавшаяся гиперссылка" xfId="641" builtinId="9" hidden="1"/>
    <cellStyle name="Открывавшаяся гиперссылка" xfId="643" builtinId="9" hidden="1"/>
    <cellStyle name="Открывавшаяся гиперссылка" xfId="645" builtinId="9" hidden="1"/>
    <cellStyle name="Открывавшаяся гиперссылка" xfId="647" builtinId="9" hidden="1"/>
    <cellStyle name="Открывавшаяся гиперссылка" xfId="649" builtinId="9" hidden="1"/>
    <cellStyle name="Открывавшаяся гиперссылка" xfId="651" builtinId="9" hidden="1"/>
    <cellStyle name="Открывавшаяся гиперссылка" xfId="653" builtinId="9" hidden="1"/>
    <cellStyle name="Открывавшаяся гиперссылка" xfId="655" builtinId="9" hidden="1"/>
    <cellStyle name="Открывавшаяся гиперссылка" xfId="657" builtinId="9" hidden="1"/>
    <cellStyle name="Открывавшаяся гиперссылка" xfId="659" builtinId="9" hidden="1"/>
    <cellStyle name="Открывавшаяся гиперссылка" xfId="661" builtinId="9" hidden="1"/>
    <cellStyle name="Открывавшаяся гиперссылка" xfId="663" builtinId="9" hidden="1"/>
    <cellStyle name="Открывавшаяся гиперссылка" xfId="665" builtinId="9" hidden="1"/>
    <cellStyle name="Открывавшаяся гиперссылка" xfId="667" builtinId="9" hidden="1"/>
    <cellStyle name="Открывавшаяся гиперссылка" xfId="669" builtinId="9" hidden="1"/>
    <cellStyle name="Открывавшаяся гиперссылка" xfId="671" builtinId="9" hidden="1"/>
    <cellStyle name="Открывавшаяся гиперссылка" xfId="673" builtinId="9" hidden="1"/>
    <cellStyle name="Открывавшаяся гиперссылка" xfId="675" builtinId="9" hidden="1"/>
    <cellStyle name="Открывавшаяся гиперссылка" xfId="677" builtinId="9" hidden="1"/>
    <cellStyle name="Открывавшаяся гиперссылка" xfId="679" builtinId="9" hidden="1"/>
    <cellStyle name="Открывавшаяся гиперссылка" xfId="681" builtinId="9" hidden="1"/>
    <cellStyle name="Открывавшаяся гиперссылка" xfId="683" builtinId="9" hidden="1"/>
    <cellStyle name="Открывавшаяся гиперссылка" xfId="685" builtinId="9" hidden="1"/>
    <cellStyle name="Открывавшаяся гиперссылка" xfId="687" builtinId="9" hidden="1"/>
    <cellStyle name="Открывавшаяся гиперссылка" xfId="689" builtinId="9" hidden="1"/>
    <cellStyle name="Открывавшаяся гиперссылка" xfId="691" builtinId="9" hidden="1"/>
    <cellStyle name="Открывавшаяся гиперссылка" xfId="693" builtinId="9" hidden="1"/>
    <cellStyle name="Открывавшаяся гиперссылка" xfId="695" builtinId="9" hidden="1"/>
    <cellStyle name="Открывавшаяся гиперссылка" xfId="697" builtinId="9" hidden="1"/>
    <cellStyle name="Открывавшаяся гиперссылка" xfId="699" builtinId="9" hidden="1"/>
    <cellStyle name="Открывавшаяся гиперссылка" xfId="701" builtinId="9" hidden="1"/>
    <cellStyle name="Открывавшаяся гиперссылка" xfId="703" builtinId="9" hidden="1"/>
    <cellStyle name="Открывавшаяся гиперссылка" xfId="705" builtinId="9" hidden="1"/>
    <cellStyle name="Открывавшаяся гиперссылка" xfId="707" builtinId="9" hidden="1"/>
    <cellStyle name="Открывавшаяся гиперссылка" xfId="709" builtinId="9" hidden="1"/>
    <cellStyle name="Открывавшаяся гиперссылка" xfId="711" builtinId="9" hidden="1"/>
    <cellStyle name="Открывавшаяся гиперссылка" xfId="713" builtinId="9" hidden="1"/>
    <cellStyle name="Открывавшаяся гиперссылка" xfId="715" builtinId="9" hidden="1"/>
    <cellStyle name="Открывавшаяся гиперссылка" xfId="717" builtinId="9" hidden="1"/>
    <cellStyle name="Открывавшаяся гиперссылка" xfId="719" builtinId="9" hidden="1"/>
    <cellStyle name="Открывавшаяся гиперссылка" xfId="721" builtinId="9" hidden="1"/>
    <cellStyle name="Открывавшаяся гиперссылка" xfId="723" builtinId="9" hidden="1"/>
    <cellStyle name="Открывавшаяся гиперссылка" xfId="725" builtinId="9" hidden="1"/>
    <cellStyle name="Открывавшаяся гиперссылка" xfId="727" builtinId="9" hidden="1"/>
    <cellStyle name="Открывавшаяся гиперссылка" xfId="729" builtinId="9" hidden="1"/>
    <cellStyle name="Открывавшаяся гиперссылка" xfId="731" builtinId="9" hidden="1"/>
    <cellStyle name="Открывавшаяся гиперссылка" xfId="733" builtinId="9" hidden="1"/>
    <cellStyle name="Открывавшаяся гиперссылка" xfId="735" builtinId="9" hidden="1"/>
    <cellStyle name="Открывавшаяся гиперссылка" xfId="737" builtinId="9" hidden="1"/>
    <cellStyle name="Открывавшаяся гиперссылка" xfId="739" builtinId="9" hidden="1"/>
    <cellStyle name="Открывавшаяся гиперссылка" xfId="741" builtinId="9" hidden="1"/>
    <cellStyle name="Открывавшаяся гиперссылка" xfId="743" builtinId="9" hidden="1"/>
    <cellStyle name="Открывавшаяся гиперссылка" xfId="745" builtinId="9" hidden="1"/>
    <cellStyle name="Открывавшаяся гиперссылка" xfId="747" builtinId="9" hidden="1"/>
    <cellStyle name="Открывавшаяся гиперссылка" xfId="749" builtinId="9" hidden="1"/>
    <cellStyle name="Открывавшаяся гиперссылка" xfId="751" builtinId="9" hidden="1"/>
    <cellStyle name="Открывавшаяся гиперссылка" xfId="753" builtinId="9" hidden="1"/>
    <cellStyle name="Открывавшаяся гиперссылка" xfId="755" builtinId="9" hidden="1"/>
    <cellStyle name="Открывавшаяся гиперссылка" xfId="757" builtinId="9" hidden="1"/>
    <cellStyle name="Открывавшаяся гиперссылка" xfId="759" builtinId="9" hidden="1"/>
    <cellStyle name="Открывавшаяся гиперссылка" xfId="761" builtinId="9" hidden="1"/>
    <cellStyle name="Открывавшаяся гиперссылка" xfId="763" builtinId="9" hidden="1"/>
    <cellStyle name="Открывавшаяся гиперссылка" xfId="765" builtinId="9" hidden="1"/>
    <cellStyle name="Открывавшаяся гиперссылка" xfId="767" builtinId="9" hidden="1"/>
    <cellStyle name="Открывавшаяся гиперссылка" xfId="769" builtinId="9" hidden="1"/>
    <cellStyle name="Открывавшаяся гиперссылка" xfId="771" builtinId="9" hidden="1"/>
    <cellStyle name="Открывавшаяся гиперссылка" xfId="773" builtinId="9" hidden="1"/>
    <cellStyle name="Открывавшаяся гиперссылка" xfId="775" builtinId="9" hidden="1"/>
    <cellStyle name="Открывавшаяся гиперссылка" xfId="777" builtinId="9" hidden="1"/>
    <cellStyle name="Открывавшаяся гиперссылка" xfId="779" builtinId="9" hidden="1"/>
    <cellStyle name="Открывавшаяся гиперссылка" xfId="781" builtinId="9" hidden="1"/>
    <cellStyle name="Открывавшаяся гиперссылка" xfId="783" builtinId="9" hidden="1"/>
    <cellStyle name="Открывавшаяся гиперссылка" xfId="785" builtinId="9" hidden="1"/>
    <cellStyle name="Открывавшаяся гиперссылка" xfId="787" builtinId="9" hidden="1"/>
    <cellStyle name="Открывавшаяся гиперссылка" xfId="789" builtinId="9" hidden="1"/>
    <cellStyle name="Открывавшаяся гиперссылка" xfId="791" builtinId="9" hidden="1"/>
    <cellStyle name="Открывавшаяся гиперссылка" xfId="793" builtinId="9" hidden="1"/>
    <cellStyle name="Открывавшаяся гиперссылка" xfId="795" builtinId="9" hidden="1"/>
    <cellStyle name="Открывавшаяся гиперссылка" xfId="797" builtinId="9" hidden="1"/>
    <cellStyle name="Открывавшаяся гиперссылка" xfId="799" builtinId="9" hidden="1"/>
    <cellStyle name="Открывавшаяся гиперссылка" xfId="801" builtinId="9" hidden="1"/>
    <cellStyle name="Открывавшаяся гиперссылка" xfId="803" builtinId="9" hidden="1"/>
    <cellStyle name="Открывавшаяся гиперссылка" xfId="805" builtinId="9" hidden="1"/>
    <cellStyle name="Открывавшаяся гиперссылка" xfId="807" builtinId="9" hidden="1"/>
    <cellStyle name="Открывавшаяся гиперссылка" xfId="809" builtinId="9" hidden="1"/>
    <cellStyle name="Открывавшаяся гиперссылка" xfId="811" builtinId="9" hidden="1"/>
    <cellStyle name="Открывавшаяся гиперссылка" xfId="813" builtinId="9" hidden="1"/>
    <cellStyle name="Открывавшаяся гиперссылка" xfId="815" builtinId="9" hidden="1"/>
    <cellStyle name="Открывавшаяся гиперссылка" xfId="817" builtinId="9" hidden="1"/>
    <cellStyle name="Открывавшаяся гиперссылка" xfId="819" builtinId="9" hidden="1"/>
    <cellStyle name="Открывавшаяся гиперссылка" xfId="821" builtinId="9" hidden="1"/>
    <cellStyle name="Открывавшаяся гиперссылка" xfId="823" builtinId="9" hidden="1"/>
    <cellStyle name="Открывавшаяся гиперссылка" xfId="825" builtinId="9" hidden="1"/>
    <cellStyle name="Открывавшаяся гиперссылка" xfId="827" builtinId="9" hidden="1"/>
    <cellStyle name="Открывавшаяся гиперссылка" xfId="829" builtinId="9" hidden="1"/>
    <cellStyle name="Открывавшаяся гиперссылка" xfId="831" builtinId="9" hidden="1"/>
    <cellStyle name="Открывавшаяся гиперссылка" xfId="833" builtinId="9" hidden="1"/>
    <cellStyle name="Открывавшаяся гиперссылка" xfId="835" builtinId="9" hidden="1"/>
    <cellStyle name="Открывавшаяся гиперссылка" xfId="837" builtinId="9" hidden="1"/>
    <cellStyle name="Открывавшаяся гиперссылка" xfId="839" builtinId="9" hidden="1"/>
    <cellStyle name="Открывавшаяся гиперссылка" xfId="841" builtinId="9" hidden="1"/>
    <cellStyle name="Открывавшаяся гиперссылка" xfId="843" builtinId="9" hidden="1"/>
    <cellStyle name="Открывавшаяся гиперссылка" xfId="845" builtinId="9" hidden="1"/>
    <cellStyle name="Открывавшаяся гиперссылка" xfId="847" builtinId="9" hidden="1"/>
    <cellStyle name="Открывавшаяся гиперссылка" xfId="849" builtinId="9" hidden="1"/>
    <cellStyle name="Открывавшаяся гиперссылка" xfId="851" builtinId="9" hidden="1"/>
    <cellStyle name="Открывавшаяся гиперссылка" xfId="853" builtinId="9" hidden="1"/>
    <cellStyle name="Открывавшаяся гиперссылка" xfId="855" builtinId="9" hidden="1"/>
    <cellStyle name="Открывавшаяся гиперссылка" xfId="857" builtinId="9" hidden="1"/>
    <cellStyle name="Открывавшаяся гиперссылка" xfId="859" builtinId="9" hidden="1"/>
    <cellStyle name="Открывавшаяся гиперссылка" xfId="861" builtinId="9" hidden="1"/>
    <cellStyle name="Открывавшаяся гиперссылка" xfId="863" builtinId="9" hidden="1"/>
    <cellStyle name="Открывавшаяся гиперссылка" xfId="865" builtinId="9" hidden="1"/>
    <cellStyle name="Открывавшаяся гиперссылка" xfId="867" builtinId="9" hidden="1"/>
    <cellStyle name="Открывавшаяся гиперссылка" xfId="869" builtinId="9" hidden="1"/>
    <cellStyle name="Открывавшаяся гиперссылка" xfId="871" builtinId="9" hidden="1"/>
    <cellStyle name="Открывавшаяся гиперссылка" xfId="873" builtinId="9" hidden="1"/>
    <cellStyle name="Открывавшаяся гиперссылка" xfId="875" builtinId="9" hidden="1"/>
    <cellStyle name="Открывавшаяся гиперссылка" xfId="877" builtinId="9" hidden="1"/>
    <cellStyle name="Открывавшаяся гиперссылка" xfId="879" builtinId="9" hidden="1"/>
    <cellStyle name="Открывавшаяся гиперссылка" xfId="881" builtinId="9" hidden="1"/>
    <cellStyle name="Открывавшаяся гиперссылка" xfId="883" builtinId="9" hidden="1"/>
    <cellStyle name="Открывавшаяся гиперссылка" xfId="885" builtinId="9" hidden="1"/>
    <cellStyle name="Открывавшаяся гиперссылка" xfId="887" builtinId="9" hidden="1"/>
    <cellStyle name="Открывавшаяся гиперссылка" xfId="889" builtinId="9" hidden="1"/>
    <cellStyle name="Открывавшаяся гиперссылка" xfId="891" builtinId="9" hidden="1"/>
    <cellStyle name="Открывавшаяся гиперссылка" xfId="893" builtinId="9" hidden="1"/>
    <cellStyle name="Открывавшаяся гиперссылка" xfId="895" builtinId="9" hidden="1"/>
    <cellStyle name="Открывавшаяся гиперссылка" xfId="897" builtinId="9" hidden="1"/>
    <cellStyle name="Открывавшаяся гиперссылка" xfId="899" builtinId="9" hidden="1"/>
    <cellStyle name="Открывавшаяся гиперссылка" xfId="901" builtinId="9" hidden="1"/>
    <cellStyle name="Открывавшаяся гиперссылка" xfId="903" builtinId="9" hidden="1"/>
    <cellStyle name="Открывавшаяся гиперссылка" xfId="905" builtinId="9" hidden="1"/>
    <cellStyle name="Открывавшаяся гиперссылка" xfId="907" builtinId="9" hidden="1"/>
    <cellStyle name="Открывавшаяся гиперссылка" xfId="909" builtinId="9" hidden="1"/>
    <cellStyle name="Открывавшаяся гиперссылка" xfId="911" builtinId="9" hidden="1"/>
    <cellStyle name="Открывавшаяся гиперссылка" xfId="913" builtinId="9" hidden="1"/>
    <cellStyle name="Открывавшаяся гиперссылка" xfId="915" builtinId="9" hidden="1"/>
    <cellStyle name="Открывавшаяся гиперссылка" xfId="917" builtinId="9" hidden="1"/>
    <cellStyle name="Открывавшаяся гиперссылка" xfId="919" builtinId="9" hidden="1"/>
    <cellStyle name="Открывавшаяся гиперссылка" xfId="921" builtinId="9" hidden="1"/>
    <cellStyle name="Открывавшаяся гиперссылка" xfId="923" builtinId="9" hidden="1"/>
    <cellStyle name="Открывавшаяся гиперссылка" xfId="925" builtinId="9" hidden="1"/>
    <cellStyle name="Открывавшаяся гиперссылка" xfId="927" builtinId="9" hidden="1"/>
    <cellStyle name="Открывавшаяся гиперссылка" xfId="929" builtinId="9" hidden="1"/>
    <cellStyle name="Открывавшаяся гиперссылка" xfId="931" builtinId="9" hidden="1"/>
    <cellStyle name="Открывавшаяся гиперссылка" xfId="933" builtinId="9" hidden="1"/>
    <cellStyle name="Открывавшаяся гиперссылка" xfId="935" builtinId="9" hidden="1"/>
    <cellStyle name="Открывавшаяся гиперссылка" xfId="937" builtinId="9" hidden="1"/>
    <cellStyle name="Открывавшаяся гиперссылка" xfId="939" builtinId="9" hidden="1"/>
    <cellStyle name="Открывавшаяся гиперссылка" xfId="941" builtinId="9" hidden="1"/>
    <cellStyle name="Открывавшаяся гиперссылка" xfId="943" builtinId="9" hidden="1"/>
    <cellStyle name="Открывавшаяся гиперссылка" xfId="945" builtinId="9" hidden="1"/>
    <cellStyle name="Открывавшаяся гиперссылка" xfId="947" builtinId="9" hidden="1"/>
    <cellStyle name="Открывавшаяся гиперссылка" xfId="949" builtinId="9" hidden="1"/>
    <cellStyle name="Открывавшаяся гиперссылка" xfId="951" builtinId="9" hidden="1"/>
    <cellStyle name="Открывавшаяся гиперссылка" xfId="953" builtinId="9" hidden="1"/>
    <cellStyle name="Открывавшаяся гиперссылка" xfId="955" builtinId="9" hidden="1"/>
    <cellStyle name="Открывавшаяся гиперссылка" xfId="957" builtinId="9" hidden="1"/>
    <cellStyle name="Открывавшаяся гиперссылка" xfId="959" builtinId="9" hidden="1"/>
    <cellStyle name="Открывавшаяся гиперссылка" xfId="961" builtinId="9" hidden="1"/>
    <cellStyle name="Открывавшаяся гиперссылка" xfId="963" builtinId="9" hidden="1"/>
    <cellStyle name="Открывавшаяся гиперссылка" xfId="965" builtinId="9" hidden="1"/>
    <cellStyle name="Открывавшаяся гиперссылка" xfId="967" builtinId="9" hidden="1"/>
    <cellStyle name="Открывавшаяся гиперссылка" xfId="969" builtinId="9" hidden="1"/>
    <cellStyle name="Открывавшаяся гиперссылка" xfId="971" builtinId="9" hidden="1"/>
    <cellStyle name="Открывавшаяся гиперссылка" xfId="973" builtinId="9" hidden="1"/>
    <cellStyle name="Открывавшаяся гиперссылка" xfId="975" builtinId="9" hidden="1"/>
    <cellStyle name="Открывавшаяся гиперссылка" xfId="977" builtinId="9" hidden="1"/>
    <cellStyle name="Открывавшаяся гиперссылка" xfId="979" builtinId="9" hidden="1"/>
    <cellStyle name="Открывавшаяся гиперссылка" xfId="981" builtinId="9" hidden="1"/>
    <cellStyle name="Открывавшаяся гиперссылка" xfId="983" builtinId="9" hidden="1"/>
    <cellStyle name="Открывавшаяся гиперссылка" xfId="985" builtinId="9" hidden="1"/>
    <cellStyle name="Открывавшаяся гиперссылка" xfId="987" builtinId="9" hidden="1"/>
    <cellStyle name="Открывавшаяся гиперссылка" xfId="989" builtinId="9" hidden="1"/>
    <cellStyle name="Открывавшаяся гиперссылка" xfId="991" builtinId="9" hidden="1"/>
    <cellStyle name="Открывавшаяся гиперссылка" xfId="993" builtinId="9" hidden="1"/>
    <cellStyle name="Открывавшаяся гиперссылка" xfId="995" builtinId="9" hidden="1"/>
    <cellStyle name="Открывавшаяся гиперссылка" xfId="997" builtinId="9" hidden="1"/>
    <cellStyle name="Открывавшаяся гиперссылка" xfId="999" builtinId="9" hidden="1"/>
    <cellStyle name="Открывавшаяся гиперссылка" xfId="1001" builtinId="9" hidden="1"/>
    <cellStyle name="Открывавшаяся гиперссылка" xfId="1003" builtinId="9" hidden="1"/>
    <cellStyle name="Открывавшаяся гиперссылка" xfId="1005" builtinId="9" hidden="1"/>
    <cellStyle name="Открывавшаяся гиперссылка" xfId="1007" builtinId="9" hidden="1"/>
    <cellStyle name="Открывавшаяся гиперссылка" xfId="1009" builtinId="9" hidden="1"/>
    <cellStyle name="Открывавшаяся гиперссылка" xfId="1011" builtinId="9" hidden="1"/>
    <cellStyle name="Открывавшаяся гиперссылка" xfId="1013" builtinId="9" hidden="1"/>
    <cellStyle name="Открывавшаяся гиперссылка" xfId="1015" builtinId="9" hidden="1"/>
    <cellStyle name="Открывавшаяся гиперссылка" xfId="1017" builtinId="9" hidden="1"/>
    <cellStyle name="Открывавшаяся гиперссылка" xfId="1019" builtinId="9" hidden="1"/>
    <cellStyle name="Открывавшаяся гиперссылка" xfId="1021" builtinId="9" hidden="1"/>
    <cellStyle name="Открывавшаяся гиперссылка" xfId="1023" builtinId="9" hidden="1"/>
    <cellStyle name="Открывавшаяся гиперссылка" xfId="1025" builtinId="9" hidden="1"/>
    <cellStyle name="Открывавшаяся гиперссылка" xfId="1027" builtinId="9" hidden="1"/>
    <cellStyle name="Открывавшаяся гиперссылка" xfId="1029" builtinId="9" hidden="1"/>
    <cellStyle name="Открывавшаяся гиперссылка" xfId="1031" builtinId="9" hidden="1"/>
    <cellStyle name="Открывавшаяся гиперссылка" xfId="1033" builtinId="9" hidden="1"/>
    <cellStyle name="Открывавшаяся гиперссылка" xfId="1035" builtinId="9" hidden="1"/>
    <cellStyle name="Открывавшаяся гиперссылка" xfId="1037" builtinId="9" hidden="1"/>
    <cellStyle name="Открывавшаяся гиперссылка" xfId="1039" builtinId="9" hidden="1"/>
    <cellStyle name="Открывавшаяся гиперссылка" xfId="1041" builtinId="9" hidden="1"/>
    <cellStyle name="Открывавшаяся гиперссылка" xfId="1043" builtinId="9" hidden="1"/>
    <cellStyle name="Открывавшаяся гиперссылка" xfId="1045" builtinId="9" hidden="1"/>
    <cellStyle name="Открывавшаяся гиперссылка" xfId="1047" builtinId="9" hidden="1"/>
    <cellStyle name="Открывавшаяся гиперссылка" xfId="1049" builtinId="9" hidden="1"/>
    <cellStyle name="Открывавшаяся гиперссылка" xfId="1051" builtinId="9" hidden="1"/>
    <cellStyle name="Открывавшаяся гиперссылка" xfId="1053" builtinId="9" hidden="1"/>
    <cellStyle name="Открывавшаяся гиперссылка" xfId="1055" builtinId="9" hidden="1"/>
    <cellStyle name="Открывавшаяся гиперссылка" xfId="1057" builtinId="9" hidden="1"/>
    <cellStyle name="Открывавшаяся гиперссылка" xfId="1059" builtinId="9" hidden="1"/>
    <cellStyle name="Открывавшаяся гиперссылка" xfId="1061" builtinId="9" hidden="1"/>
    <cellStyle name="Открывавшаяся гиперссылка" xfId="1063" builtinId="9" hidden="1"/>
    <cellStyle name="Открывавшаяся гиперссылка" xfId="1065" builtinId="9" hidden="1"/>
    <cellStyle name="Открывавшаяся гиперссылка" xfId="1067" builtinId="9" hidden="1"/>
    <cellStyle name="Открывавшаяся гиперссылка" xfId="1069" builtinId="9" hidden="1"/>
    <cellStyle name="Открывавшаяся гиперссылка" xfId="1071" builtinId="9" hidden="1"/>
    <cellStyle name="Открывавшаяся гиперссылка" xfId="1073" builtinId="9" hidden="1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Открывавшаяся гиперссылка" xfId="1101" builtinId="9" hidden="1"/>
    <cellStyle name="Открывавшаяся гиперссылка" xfId="1103" builtinId="9" hidden="1"/>
    <cellStyle name="Открывавшаяся гиперссылка" xfId="1105" builtinId="9" hidden="1"/>
    <cellStyle name="Открывавшаяся гиперссылка" xfId="1107" builtinId="9" hidden="1"/>
    <cellStyle name="Открывавшаяся гиперссылка" xfId="1109" builtinId="9" hidden="1"/>
    <cellStyle name="Открывавшаяся гиперссылка" xfId="1111" builtinId="9" hidden="1"/>
    <cellStyle name="Открывавшаяся гиперссылка" xfId="1113" builtinId="9" hidden="1"/>
    <cellStyle name="Открывавшаяся гиперссылка" xfId="1115" builtinId="9" hidden="1"/>
    <cellStyle name="Открывавшаяся гиперссылка" xfId="1117" builtinId="9" hidden="1"/>
    <cellStyle name="Открывавшаяся гиперссылка" xfId="1119" builtinId="9" hidden="1"/>
    <cellStyle name="Открывавшаяся гиперссылка" xfId="1121" builtinId="9" hidden="1"/>
    <cellStyle name="Открывавшаяся гиперссылка" xfId="1123" builtinId="9" hidden="1"/>
    <cellStyle name="Открывавшаяся гиперссылка" xfId="1125" builtinId="9" hidden="1"/>
    <cellStyle name="Открывавшаяся гиперссылка" xfId="1127" builtinId="9" hidden="1"/>
    <cellStyle name="Открывавшаяся гиперссылка" xfId="1129" builtinId="9" hidden="1"/>
    <cellStyle name="Открывавшаяся гиперссылка" xfId="1131" builtinId="9" hidden="1"/>
    <cellStyle name="Открывавшаяся гиперссылка" xfId="1133" builtinId="9" hidden="1"/>
    <cellStyle name="Открывавшаяся гиперссылка" xfId="1135" builtinId="9" hidden="1"/>
    <cellStyle name="Открывавшаяся гиперссылка" xfId="1137" builtinId="9" hidden="1"/>
    <cellStyle name="Открывавшаяся гиперссылка" xfId="1139" builtinId="9" hidden="1"/>
    <cellStyle name="Открывавшаяся гиперссылка" xfId="1141" builtinId="9" hidden="1"/>
    <cellStyle name="Открывавшаяся гиперссылка" xfId="1143" builtinId="9" hidden="1"/>
    <cellStyle name="Открывавшаяся гиперссылка" xfId="1145" builtinId="9" hidden="1"/>
    <cellStyle name="Открывавшаяся гиперссылка" xfId="1147" builtinId="9" hidden="1"/>
    <cellStyle name="Открывавшаяся гиперссылка" xfId="1149" builtinId="9" hidden="1"/>
    <cellStyle name="Открывавшаяся гиперссылка" xfId="1151" builtinId="9" hidden="1"/>
    <cellStyle name="Открывавшаяся гиперссылка" xfId="1153" builtinId="9" hidden="1"/>
    <cellStyle name="Открывавшаяся гиперссылка" xfId="1155" builtinId="9" hidden="1"/>
    <cellStyle name="Открывавшаяся гиперссылка" xfId="1157" builtinId="9" hidden="1"/>
    <cellStyle name="Открывавшаяся гиперссылка" xfId="1159" builtinId="9" hidden="1"/>
    <cellStyle name="Открывавшаяся гиперссылка" xfId="1161" builtinId="9" hidden="1"/>
    <cellStyle name="Открывавшаяся гиперссылка" xfId="1163" builtinId="9" hidden="1"/>
    <cellStyle name="Открывавшаяся гиперссылка" xfId="1165" builtinId="9" hidden="1"/>
    <cellStyle name="Открывавшаяся гиперссылка" xfId="1167" builtinId="9" hidden="1"/>
    <cellStyle name="Открывавшаяся гиперссылка" xfId="1169" builtinId="9" hidden="1"/>
    <cellStyle name="Открывавшаяся гиперссылка" xfId="1171" builtinId="9" hidden="1"/>
    <cellStyle name="Открывавшаяся гиперссылка" xfId="1175" builtinId="9" hidden="1"/>
    <cellStyle name="Открывавшаяся гиперссылка" xfId="1177" builtinId="9" hidden="1"/>
    <cellStyle name="Открывавшаяся гиперссылка" xfId="1179" builtinId="9" hidden="1"/>
    <cellStyle name="Открывавшаяся гиперссылка" xfId="1181" builtinId="9" hidden="1"/>
    <cellStyle name="Открывавшаяся гиперссылка" xfId="1183" builtinId="9" hidden="1"/>
    <cellStyle name="Открывавшаяся гиперссылка" xfId="1185" builtinId="9" hidden="1"/>
    <cellStyle name="Открывавшаяся гиперссылка" xfId="1187" builtinId="9" hidden="1"/>
    <cellStyle name="Открывавшаяся гиперссылка" xfId="1189" builtinId="9" hidden="1"/>
    <cellStyle name="Открывавшаяся гиперссылка" xfId="1191" builtinId="9" hidden="1"/>
    <cellStyle name="Открывавшаяся гиперссылка" xfId="1193" builtinId="9" hidden="1"/>
    <cellStyle name="Открывавшаяся гиперссылка" xfId="1195" builtinId="9" hidden="1"/>
    <cellStyle name="Открывавшаяся гиперссылка" xfId="1197" builtinId="9" hidden="1"/>
    <cellStyle name="Открывавшаяся гиперссылка" xfId="1199" builtinId="9" hidden="1"/>
    <cellStyle name="Открывавшаяся гиперссылка" xfId="1201" builtinId="9" hidden="1"/>
    <cellStyle name="Открывавшаяся гиперссылка" xfId="1203" builtinId="9" hidden="1"/>
    <cellStyle name="Открывавшаяся гиперссылка" xfId="1205" builtinId="9" hidden="1"/>
    <cellStyle name="Открывавшаяся гиперссылка" xfId="1207" builtinId="9" hidden="1"/>
    <cellStyle name="Открывавшаяся гиперссылка" xfId="1209" builtinId="9" hidden="1"/>
    <cellStyle name="Открывавшаяся гиперссылка" xfId="1211" builtinId="9" hidden="1"/>
    <cellStyle name="Открывавшаяся гиперссылка" xfId="1213" builtinId="9" hidden="1"/>
    <cellStyle name="Открывавшаяся гиперссылка" xfId="1215" builtinId="9" hidden="1"/>
    <cellStyle name="Открывавшаяся гиперссылка" xfId="1217" builtinId="9" hidden="1"/>
    <cellStyle name="Открывавшаяся гиперссылка" xfId="1219" builtinId="9" hidden="1"/>
    <cellStyle name="Открывавшаяся гиперссылка" xfId="1221" builtinId="9" hidden="1"/>
    <cellStyle name="Открывавшаяся гиперссылка" xfId="1223" builtinId="9" hidden="1"/>
    <cellStyle name="Открывавшаяся гиперссылка" xfId="1225" builtinId="9" hidden="1"/>
    <cellStyle name="Открывавшаяся гиперссылка" xfId="1227" builtinId="9" hidden="1"/>
    <cellStyle name="Открывавшаяся гиперссылка" xfId="1229" builtinId="9" hidden="1"/>
    <cellStyle name="Открывавшаяся гиперссылка" xfId="1231" builtinId="9" hidden="1"/>
    <cellStyle name="Открывавшаяся гиперссылка" xfId="1233" builtinId="9" hidden="1"/>
    <cellStyle name="Открывавшаяся гиперссылка" xfId="1235" builtinId="9" hidden="1"/>
    <cellStyle name="Открывавшаяся гиперссылка" xfId="1237" builtinId="9" hidden="1"/>
    <cellStyle name="Открывавшаяся гиперссылка" xfId="1239" builtinId="9" hidden="1"/>
    <cellStyle name="Открывавшаяся гиперссылка" xfId="1241" builtinId="9" hidden="1"/>
    <cellStyle name="Открывавшаяся гиперссылка" xfId="1243" builtinId="9" hidden="1"/>
    <cellStyle name="Открывавшаяся гиперссылка" xfId="1245" builtinId="9" hidden="1"/>
    <cellStyle name="Открывавшаяся гиперссылка" xfId="1247" builtinId="9" hidden="1"/>
    <cellStyle name="Открывавшаяся гиперссылка" xfId="1249" builtinId="9" hidden="1"/>
    <cellStyle name="Открывавшаяся гиперссылка" xfId="1251" builtinId="9" hidden="1"/>
    <cellStyle name="Открывавшаяся гиперссылка" xfId="1253" builtinId="9" hidden="1"/>
    <cellStyle name="Открывавшаяся гиперссылка" xfId="1255" builtinId="9" hidden="1"/>
    <cellStyle name="Открывавшаяся гиперссылка" xfId="1257" builtinId="9" hidden="1"/>
    <cellStyle name="Открывавшаяся гиперссылка" xfId="1259" builtinId="9" hidden="1"/>
    <cellStyle name="Открывавшаяся гиперссылка" xfId="1261" builtinId="9" hidden="1"/>
    <cellStyle name="Открывавшаяся гиперссылка" xfId="1263" builtinId="9" hidden="1"/>
    <cellStyle name="Открывавшаяся гиперссылка" xfId="1265" builtinId="9" hidden="1"/>
    <cellStyle name="Открывавшаяся гиперссылка" xfId="1267" builtinId="9" hidden="1"/>
    <cellStyle name="Открывавшаяся гиперссылка" xfId="1269" builtinId="9" hidden="1"/>
    <cellStyle name="Открывавшаяся гиперссылка" xfId="1271" builtinId="9" hidden="1"/>
    <cellStyle name="Открывавшаяся гиперссылка" xfId="1273" builtinId="9" hidden="1"/>
    <cellStyle name="Открывавшаяся гиперссылка" xfId="1275" builtinId="9" hidden="1"/>
    <cellStyle name="Открывавшаяся гиперссылка" xfId="1277" builtinId="9" hidden="1"/>
    <cellStyle name="Открывавшаяся гиперссылка" xfId="1279" builtinId="9" hidden="1"/>
    <cellStyle name="Открывавшаяся гиперссылка" xfId="1281" builtinId="9" hidden="1"/>
    <cellStyle name="Открывавшаяся гиперссылка" xfId="1283" builtinId="9" hidden="1"/>
    <cellStyle name="Открывавшаяся гиперссылка" xfId="1285" builtinId="9" hidden="1"/>
    <cellStyle name="Открывавшаяся гиперссылка" xfId="1287" builtinId="9" hidden="1"/>
    <cellStyle name="Открывавшаяся гиперссылка" xfId="1289" builtinId="9" hidden="1"/>
    <cellStyle name="Открывавшаяся гиперссылка" xfId="1291" builtinId="9" hidden="1"/>
    <cellStyle name="Открывавшаяся гиперссылка" xfId="1293" builtinId="9" hidden="1"/>
    <cellStyle name="Открывавшаяся гиперссылка" xfId="1295" builtinId="9" hidden="1"/>
    <cellStyle name="Открывавшаяся гиперссылка" xfId="1297" builtinId="9" hidden="1"/>
    <cellStyle name="Открывавшаяся гиперссылка" xfId="1299" builtinId="9" hidden="1"/>
    <cellStyle name="Открывавшаяся гиперссылка" xfId="1301" builtinId="9" hidden="1"/>
    <cellStyle name="Открывавшаяся гиперссылка" xfId="1303" builtinId="9" hidden="1"/>
    <cellStyle name="Открывавшаяся гиперссылка" xfId="1305" builtinId="9" hidden="1"/>
    <cellStyle name="Открывавшаяся гиперссылка" xfId="1307" builtinId="9" hidden="1"/>
    <cellStyle name="Открывавшаяся гиперссылка" xfId="1309" builtinId="9" hidden="1"/>
    <cellStyle name="Открывавшаяся гиперссылка" xfId="1311" builtinId="9" hidden="1"/>
    <cellStyle name="Открывавшаяся гиперссылка" xfId="1313" builtinId="9" hidden="1"/>
    <cellStyle name="Открывавшаяся гиперссылка" xfId="1315" builtinId="9" hidden="1"/>
    <cellStyle name="Открывавшаяся гиперссылка" xfId="1317" builtinId="9" hidden="1"/>
    <cellStyle name="Открывавшаяся гиперссылка" xfId="1319" builtinId="9" hidden="1"/>
    <cellStyle name="Открывавшаяся гиперссылка" xfId="1321" builtinId="9" hidden="1"/>
    <cellStyle name="Открывавшаяся гиперссылка" xfId="1323" builtinId="9" hidden="1"/>
    <cellStyle name="Открывавшаяся гиперссылка" xfId="1325" builtinId="9" hidden="1"/>
    <cellStyle name="Открывавшаяся гиперссылка" xfId="1327" builtinId="9" hidden="1"/>
    <cellStyle name="Открывавшаяся гиперссылка" xfId="1329" builtinId="9" hidden="1"/>
    <cellStyle name="Открывавшаяся гиперссылка" xfId="1331" builtinId="9" hidden="1"/>
    <cellStyle name="Открывавшаяся гиперссылка" xfId="1333" builtinId="9" hidden="1"/>
    <cellStyle name="Открывавшаяся гиперссылка" xfId="1335" builtinId="9" hidden="1"/>
    <cellStyle name="Открывавшаяся гиперссылка" xfId="1337" builtinId="9" hidden="1"/>
    <cellStyle name="Открывавшаяся гиперссылка" xfId="1339" builtinId="9" hidden="1"/>
    <cellStyle name="Открывавшаяся гиперссылка" xfId="1341" builtinId="9" hidden="1"/>
    <cellStyle name="Открывавшаяся гиперссылка" xfId="1343" builtinId="9" hidden="1"/>
    <cellStyle name="Открывавшаяся гиперссылка" xfId="1345" builtinId="9" hidden="1"/>
    <cellStyle name="Открывавшаяся гиперссылка" xfId="1347" builtinId="9" hidden="1"/>
    <cellStyle name="Открывавшаяся гиперссылка" xfId="1349" builtinId="9" hidden="1"/>
    <cellStyle name="Открывавшаяся гиперссылка" xfId="1351" builtinId="9" hidden="1"/>
    <cellStyle name="Открывавшаяся гиперссылка" xfId="1353" builtinId="9" hidden="1"/>
    <cellStyle name="Открывавшаяся гиперссылка" xfId="1355" builtinId="9" hidden="1"/>
    <cellStyle name="Открывавшаяся гиперссылка" xfId="1357" builtinId="9" hidden="1"/>
    <cellStyle name="Открывавшаяся гиперссылка" xfId="1359" builtinId="9" hidden="1"/>
    <cellStyle name="Открывавшаяся гиперссылка" xfId="1361" builtinId="9" hidden="1"/>
    <cellStyle name="Открывавшаяся гиперссылка" xfId="1363" builtinId="9" hidden="1"/>
    <cellStyle name="Открывавшаяся гиперссылка" xfId="1365" builtinId="9" hidden="1"/>
    <cellStyle name="Открывавшаяся гиперссылка" xfId="1367" builtinId="9" hidden="1"/>
    <cellStyle name="Открывавшаяся гиперссылка" xfId="1369" builtinId="9" hidden="1"/>
    <cellStyle name="Открывавшаяся гиперссылка" xfId="1371" builtinId="9" hidden="1"/>
    <cellStyle name="Открывавшаяся гиперссылка" xfId="1373" builtinId="9" hidden="1"/>
    <cellStyle name="Открывавшаяся гиперссылка" xfId="1375" builtinId="9" hidden="1"/>
    <cellStyle name="Открывавшаяся гиперссылка" xfId="1377" builtinId="9" hidden="1"/>
    <cellStyle name="Открывавшаяся гиперссылка" xfId="1379" builtinId="9" hidden="1"/>
    <cellStyle name="Открывавшаяся гиперссылка" xfId="1381" builtinId="9" hidden="1"/>
    <cellStyle name="Открывавшаяся гиперссылка" xfId="1383" builtinId="9" hidden="1"/>
    <cellStyle name="Открывавшаяся гиперссылка" xfId="1385" builtinId="9" hidden="1"/>
    <cellStyle name="Открывавшаяся гиперссылка" xfId="1387" builtinId="9" hidden="1"/>
    <cellStyle name="Открывавшаяся гиперссылка" xfId="1389" builtinId="9" hidden="1"/>
    <cellStyle name="Открывавшаяся гиперссылка" xfId="1391" builtinId="9" hidden="1"/>
    <cellStyle name="Открывавшаяся гиперссылка" xfId="1393" builtinId="9" hidden="1"/>
    <cellStyle name="Открывавшаяся гиперссылка" xfId="1395" builtinId="9" hidden="1"/>
    <cellStyle name="Открывавшаяся гиперссылка" xfId="1397" builtinId="9" hidden="1"/>
    <cellStyle name="Открывавшаяся гиперссылка" xfId="1399" builtinId="9" hidden="1"/>
    <cellStyle name="Открывавшаяся гиперссылка" xfId="1401" builtinId="9" hidden="1"/>
    <cellStyle name="Открывавшаяся гиперссылка" xfId="1403" builtinId="9" hidden="1"/>
    <cellStyle name="Открывавшаяся гиперссылка" xfId="1405" builtinId="9" hidden="1"/>
    <cellStyle name="Открывавшаяся гиперссылка" xfId="1407" builtinId="9" hidden="1"/>
    <cellStyle name="Открывавшаяся гиперссылка" xfId="1409" builtinId="9" hidden="1"/>
    <cellStyle name="Открывавшаяся гиперссылка" xfId="1411" builtinId="9" hidden="1"/>
    <cellStyle name="Открывавшаяся гиперссылка" xfId="1413" builtinId="9" hidden="1"/>
    <cellStyle name="Открывавшаяся гиперссылка" xfId="1415" builtinId="9" hidden="1"/>
    <cellStyle name="Открывавшаяся гиперссылка" xfId="1417" builtinId="9" hidden="1"/>
    <cellStyle name="Открывавшаяся гиперссылка" xfId="1419" builtinId="9" hidden="1"/>
    <cellStyle name="Открывавшаяся гиперссылка" xfId="1421" builtinId="9" hidden="1"/>
    <cellStyle name="Открывавшаяся гиперссылка" xfId="1423" builtinId="9" hidden="1"/>
    <cellStyle name="Открывавшаяся гиперссылка" xfId="1425" builtinId="9" hidden="1"/>
    <cellStyle name="Открывавшаяся гиперссылка" xfId="1427" builtinId="9" hidden="1"/>
    <cellStyle name="Открывавшаяся гиперссылка" xfId="1429" builtinId="9" hidden="1"/>
    <cellStyle name="Открывавшаяся гиперссылка" xfId="1431" builtinId="9" hidden="1"/>
    <cellStyle name="Открывавшаяся гиперссылка" xfId="1433" builtinId="9" hidden="1"/>
    <cellStyle name="Открывавшаяся гиперссылка" xfId="1435" builtinId="9" hidden="1"/>
    <cellStyle name="Открывавшаяся гиперссылка" xfId="1437" builtinId="9" hidden="1"/>
    <cellStyle name="Открывавшаяся гиперссылка" xfId="1439" builtinId="9" hidden="1"/>
    <cellStyle name="Открывавшаяся гиперссылка" xfId="1441" builtinId="9" hidden="1"/>
    <cellStyle name="Открывавшаяся гиперссылка" xfId="1443" builtinId="9" hidden="1"/>
    <cellStyle name="Открывавшаяся гиперссылка" xfId="1445" builtinId="9" hidden="1"/>
    <cellStyle name="Открывавшаяся гиперссылка" xfId="1447" builtinId="9" hidden="1"/>
    <cellStyle name="Открывавшаяся гиперссылка" xfId="1449" builtinId="9" hidden="1"/>
    <cellStyle name="Открывавшаяся гиперссылка" xfId="1451" builtinId="9" hidden="1"/>
    <cellStyle name="Открывавшаяся гиперссылка" xfId="1453" builtinId="9" hidden="1"/>
    <cellStyle name="Открывавшаяся гиперссылка" xfId="1455" builtinId="9" hidden="1"/>
    <cellStyle name="Открывавшаяся гиперссылка" xfId="1457" builtinId="9" hidden="1"/>
    <cellStyle name="Открывавшаяся гиперссылка" xfId="1459" builtinId="9" hidden="1"/>
    <cellStyle name="Открывавшаяся гиперссылка" xfId="1461" builtinId="9" hidden="1"/>
    <cellStyle name="Открывавшаяся гиперссылка" xfId="1463" builtinId="9" hidden="1"/>
    <cellStyle name="Открывавшаяся гиперссылка" xfId="1465" builtinId="9" hidden="1"/>
    <cellStyle name="Открывавшаяся гиперссылка" xfId="1467" builtinId="9" hidden="1"/>
    <cellStyle name="Открывавшаяся гиперссылка" xfId="1469" builtinId="9" hidden="1"/>
    <cellStyle name="Открывавшаяся гиперссылка" xfId="1471" builtinId="9" hidden="1"/>
    <cellStyle name="Открывавшаяся гиперссылка" xfId="1473" builtinId="9" hidden="1"/>
    <cellStyle name="Открывавшаяся гиперссылка" xfId="1475" builtinId="9" hidden="1"/>
    <cellStyle name="Открывавшаяся гиперссылка" xfId="1477" builtinId="9" hidden="1"/>
    <cellStyle name="Открывавшаяся гиперссылка" xfId="1479" builtinId="9" hidden="1"/>
    <cellStyle name="Открывавшаяся гиперссылка" xfId="1481" builtinId="9" hidden="1"/>
    <cellStyle name="Открывавшаяся гиперссылка" xfId="1483" builtinId="9" hidden="1"/>
    <cellStyle name="Открывавшаяся гиперссылка" xfId="1485" builtinId="9" hidden="1"/>
    <cellStyle name="Открывавшаяся гиперссылка" xfId="1487" builtinId="9" hidden="1"/>
    <cellStyle name="Открывавшаяся гиперссылка" xfId="1489" builtinId="9" hidden="1"/>
    <cellStyle name="Открывавшаяся гиперссылка" xfId="1491" builtinId="9" hidden="1"/>
    <cellStyle name="Открывавшаяся гиперссылка" xfId="1493" builtinId="9" hidden="1"/>
    <cellStyle name="Открывавшаяся гиперссылка" xfId="1495" builtinId="9" hidden="1"/>
    <cellStyle name="Открывавшаяся гиперссылка" xfId="1497" builtinId="9" hidden="1"/>
    <cellStyle name="Открывавшаяся гиперссылка" xfId="1499" builtinId="9" hidden="1"/>
    <cellStyle name="Открывавшаяся гиперссылка" xfId="1501" builtinId="9" hidden="1"/>
    <cellStyle name="Открывавшаяся гиперссылка" xfId="1503" builtinId="9" hidden="1"/>
    <cellStyle name="Открывавшаяся гиперссылка" xfId="1505" builtinId="9" hidden="1"/>
    <cellStyle name="Открывавшаяся гиперссылка" xfId="1507" builtinId="9" hidden="1"/>
    <cellStyle name="Открывавшаяся гиперссылка" xfId="1509" builtinId="9" hidden="1"/>
    <cellStyle name="Открывавшаяся гиперссылка" xfId="1511" builtinId="9" hidden="1"/>
    <cellStyle name="Открывавшаяся гиперссылка" xfId="1513" builtinId="9" hidden="1"/>
    <cellStyle name="Открывавшаяся гиперссылка" xfId="1515" builtinId="9" hidden="1"/>
    <cellStyle name="Открывавшаяся гиперссылка" xfId="1517" builtinId="9" hidden="1"/>
    <cellStyle name="Открывавшаяся гиперссылка" xfId="1519" builtinId="9" hidden="1"/>
    <cellStyle name="Открывавшаяся гиперссылка" xfId="1521" builtinId="9" hidden="1"/>
    <cellStyle name="Открывавшаяся гиперссылка" xfId="1523" builtinId="9" hidden="1"/>
    <cellStyle name="Открывавшаяся гиперссылка" xfId="1525" builtinId="9" hidden="1"/>
    <cellStyle name="Открывавшаяся гиперссылка" xfId="1527" builtinId="9" hidden="1"/>
    <cellStyle name="Открывавшаяся гиперссылка" xfId="1529" builtinId="9" hidden="1"/>
    <cellStyle name="Открывавшаяся гиперссылка" xfId="1531" builtinId="9" hidden="1"/>
    <cellStyle name="Открывавшаяся гиперссылка" xfId="1533" builtinId="9" hidden="1"/>
    <cellStyle name="Открывавшаяся гиперссылка" xfId="1535" builtinId="9" hidden="1"/>
    <cellStyle name="Открывавшаяся гиперссылка" xfId="1537" builtinId="9" hidden="1"/>
    <cellStyle name="Открывавшаяся гиперссылка" xfId="1539" builtinId="9" hidden="1"/>
    <cellStyle name="Открывавшаяся гиперссылка" xfId="1541" builtinId="9" hidden="1"/>
    <cellStyle name="Открывавшаяся гиперссылка" xfId="1543" builtinId="9" hidden="1"/>
    <cellStyle name="Открывавшаяся гиперссылка" xfId="1545" builtinId="9" hidden="1"/>
    <cellStyle name="Открывавшаяся гиперссылка" xfId="1547" builtinId="9" hidden="1"/>
    <cellStyle name="Открывавшаяся гиперссылка" xfId="1549" builtinId="9" hidden="1"/>
    <cellStyle name="Открывавшаяся гиперссылка" xfId="1551" builtinId="9" hidden="1"/>
    <cellStyle name="Открывавшаяся гиперссылка" xfId="1553" builtinId="9" hidden="1"/>
    <cellStyle name="Открывавшаяся гиперссылка" xfId="1555" builtinId="9" hidden="1"/>
    <cellStyle name="Открывавшаяся гиперссылка" xfId="1558" builtinId="9" hidden="1"/>
    <cellStyle name="Открывавшаяся гиперссылка" xfId="1560" builtinId="9" hidden="1"/>
    <cellStyle name="Открывавшаяся гиперссылка" xfId="1562" builtinId="9" hidden="1"/>
    <cellStyle name="Открывавшаяся гиперссылка" xfId="1564" builtinId="9" hidden="1"/>
    <cellStyle name="Открывавшаяся гиперссылка" xfId="1566" builtinId="9" hidden="1"/>
    <cellStyle name="Открывавшаяся гиперссылка" xfId="1568" builtinId="9" hidden="1"/>
    <cellStyle name="Открывавшаяся гиперссылка" xfId="1570" builtinId="9" hidden="1"/>
    <cellStyle name="Открывавшаяся гиперссылка" xfId="1572" builtinId="9" hidden="1"/>
    <cellStyle name="Открывавшаяся гиперссылка" xfId="1574" builtinId="9" hidden="1"/>
    <cellStyle name="Открывавшаяся гиперссылка" xfId="1576" builtinId="9" hidden="1"/>
    <cellStyle name="Открывавшаяся гиперссылка" xfId="1578" builtinId="9" hidden="1"/>
    <cellStyle name="Открывавшаяся гиперссылка" xfId="1580" builtinId="9" hidden="1"/>
    <cellStyle name="Открывавшаяся гиперссылка" xfId="1582" builtinId="9" hidden="1"/>
    <cellStyle name="Открывавшаяся гиперссылка" xfId="1584" builtinId="9" hidden="1"/>
    <cellStyle name="Открывавшаяся гиперссылка" xfId="1586" builtinId="9" hidden="1"/>
    <cellStyle name="Открывавшаяся гиперссылка" xfId="1588" builtinId="9" hidden="1"/>
    <cellStyle name="Открывавшаяся гиперссылка" xfId="1590" builtinId="9" hidden="1"/>
    <cellStyle name="Открывавшаяся гиперссылка" xfId="1592" builtinId="9" hidden="1"/>
    <cellStyle name="Открывавшаяся гиперссылка" xfId="1594" builtinId="9" hidden="1"/>
    <cellStyle name="Открывавшаяся гиперссылка" xfId="1596" builtinId="9" hidden="1"/>
    <cellStyle name="Открывавшаяся гиперссылка" xfId="1598" builtinId="9" hidden="1"/>
    <cellStyle name="Открывавшаяся гиперссылка" xfId="1600" builtinId="9" hidden="1"/>
    <cellStyle name="Открывавшаяся гиперссылка" xfId="1602" builtinId="9" hidden="1"/>
    <cellStyle name="Открывавшаяся гиперссылка" xfId="1604" builtinId="9" hidden="1"/>
    <cellStyle name="Открывавшаяся гиперссылка" xfId="1606" builtinId="9" hidden="1"/>
    <cellStyle name="Открывавшаяся гиперссылка" xfId="1608" builtinId="9" hidden="1"/>
    <cellStyle name="Открывавшаяся гиперссылка" xfId="1610" builtinId="9" hidden="1"/>
    <cellStyle name="Открывавшаяся гиперссылка" xfId="1612" builtinId="9" hidden="1"/>
    <cellStyle name="Открывавшаяся гиперссылка" xfId="1614" builtinId="9" hidden="1"/>
    <cellStyle name="Открывавшаяся гиперссылка" xfId="1616" builtinId="9" hidden="1"/>
    <cellStyle name="Открывавшаяся гиперссылка" xfId="1618" builtinId="9" hidden="1"/>
    <cellStyle name="Открывавшаяся гиперссылка" xfId="1620" builtinId="9" hidden="1"/>
    <cellStyle name="Открывавшаяся гиперссылка" xfId="1622" builtinId="9" hidden="1"/>
    <cellStyle name="Открывавшаяся гиперссылка" xfId="1624" builtinId="9" hidden="1"/>
    <cellStyle name="Открывавшаяся гиперссылка" xfId="1626" builtinId="9" hidden="1"/>
    <cellStyle name="Открывавшаяся гиперссылка" xfId="1628" builtinId="9" hidden="1"/>
    <cellStyle name="Открывавшаяся гиперссылка" xfId="1630" builtinId="9" hidden="1"/>
    <cellStyle name="Открывавшаяся гиперссылка" xfId="1632" builtinId="9" hidden="1"/>
    <cellStyle name="Открывавшаяся гиперссылка" xfId="1634" builtinId="9" hidden="1"/>
    <cellStyle name="Открывавшаяся гиперссылка" xfId="1636" builtinId="9" hidden="1"/>
    <cellStyle name="Открывавшаяся гиперссылка" xfId="1638" builtinId="9" hidden="1"/>
    <cellStyle name="Открывавшаяся гиперссылка" xfId="1640" builtinId="9" hidden="1"/>
    <cellStyle name="Открывавшаяся гиперссылка" xfId="1642" builtinId="9" hidden="1"/>
    <cellStyle name="Открывавшаяся гиперссылка" xfId="1644" builtinId="9" hidden="1"/>
    <cellStyle name="Открывавшаяся гиперссылка" xfId="1646" builtinId="9" hidden="1"/>
    <cellStyle name="Открывавшаяся гиперссылка" xfId="1648" builtinId="9" hidden="1"/>
    <cellStyle name="Открывавшаяся гиперссылка" xfId="1650" builtinId="9" hidden="1"/>
    <cellStyle name="Открывавшаяся гиперссылка" xfId="1652" builtinId="9" hidden="1"/>
    <cellStyle name="Открывавшаяся гиперссылка" xfId="1654" builtinId="9" hidden="1"/>
    <cellStyle name="Открывавшаяся гиперссылка" xfId="1656" builtinId="9" hidden="1"/>
    <cellStyle name="Открывавшаяся гиперссылка" xfId="1658" builtinId="9" hidden="1"/>
    <cellStyle name="Открывавшаяся гиперссылка" xfId="1660" builtinId="9" hidden="1"/>
    <cellStyle name="Открывавшаяся гиперссылка" xfId="1662" builtinId="9" hidden="1"/>
    <cellStyle name="Открывавшаяся гиперссылка" xfId="1664" builtinId="9" hidden="1"/>
    <cellStyle name="Открывавшаяся гиперссылка" xfId="1666" builtinId="9" hidden="1"/>
    <cellStyle name="Открывавшаяся гиперссылка" xfId="1668" builtinId="9" hidden="1"/>
    <cellStyle name="Открывавшаяся гиперссылка" xfId="1670" builtinId="9" hidden="1"/>
    <cellStyle name="Открывавшаяся гиперссылка" xfId="1672" builtinId="9" hidden="1"/>
    <cellStyle name="Открывавшаяся гиперссылка" xfId="1674" builtinId="9" hidden="1"/>
    <cellStyle name="Открывавшаяся гиперссылка" xfId="1676" builtinId="9" hidden="1"/>
    <cellStyle name="Открывавшаяся гиперссылка" xfId="1678" builtinId="9" hidden="1"/>
    <cellStyle name="Открывавшаяся гиперссылка" xfId="1680" builtinId="9" hidden="1"/>
    <cellStyle name="Открывавшаяся гиперссылка" xfId="1682" builtinId="9" hidden="1"/>
    <cellStyle name="Открывавшаяся гиперссылка" xfId="1684" builtinId="9" hidden="1"/>
    <cellStyle name="Открывавшаяся гиперссылка" xfId="1686" builtinId="9" hidden="1"/>
    <cellStyle name="Открывавшаяся гиперссылка" xfId="1688" builtinId="9" hidden="1"/>
    <cellStyle name="Открывавшаяся гиперссылка" xfId="1690" builtinId="9" hidden="1"/>
    <cellStyle name="Открывавшаяся гиперссылка" xfId="1692" builtinId="9" hidden="1"/>
    <cellStyle name="Открывавшаяся гиперссылка" xfId="1694" builtinId="9" hidden="1"/>
    <cellStyle name="Открывавшаяся гиперссылка" xfId="1696" builtinId="9" hidden="1"/>
    <cellStyle name="Открывавшаяся гиперссылка" xfId="1698" builtinId="9" hidden="1"/>
    <cellStyle name="Открывавшаяся гиперссылка" xfId="1700" builtinId="9" hidden="1"/>
    <cellStyle name="Открывавшаяся гиперссылка" xfId="1702" builtinId="9" hidden="1"/>
    <cellStyle name="Открывавшаяся гиперссылка" xfId="1704" builtinId="9" hidden="1"/>
    <cellStyle name="Открывавшаяся гиперссылка" xfId="1706" builtinId="9" hidden="1"/>
    <cellStyle name="Открывавшаяся гиперссылка" xfId="1708" builtinId="9" hidden="1"/>
    <cellStyle name="Открывавшаяся гиперссылка" xfId="1710" builtinId="9" hidden="1"/>
    <cellStyle name="Открывавшаяся гиперссылка" xfId="1712" builtinId="9" hidden="1"/>
    <cellStyle name="Открывавшаяся гиперссылка" xfId="1714" builtinId="9" hidden="1"/>
    <cellStyle name="Открывавшаяся гиперссылка" xfId="1716" builtinId="9" hidden="1"/>
    <cellStyle name="Открывавшаяся гиперссылка" xfId="1718" builtinId="9" hidden="1"/>
    <cellStyle name="Открывавшаяся гиперссылка" xfId="1720" builtinId="9" hidden="1"/>
    <cellStyle name="Открывавшаяся гиперссылка" xfId="1722" builtinId="9" hidden="1"/>
    <cellStyle name="Открывавшаяся гиперссылка" xfId="1724" builtinId="9" hidden="1"/>
    <cellStyle name="Открывавшаяся гиперссылка" xfId="1726" builtinId="9" hidden="1"/>
    <cellStyle name="Открывавшаяся гиперссылка" xfId="1728" builtinId="9" hidden="1"/>
    <cellStyle name="Открывавшаяся гиперссылка" xfId="1730" builtinId="9" hidden="1"/>
    <cellStyle name="Открывавшаяся гиперссылка" xfId="1732" builtinId="9" hidden="1"/>
    <cellStyle name="Открывавшаяся гиперссылка" xfId="1734" builtinId="9" hidden="1"/>
    <cellStyle name="Открывавшаяся гиперссылка" xfId="1736" builtinId="9" hidden="1"/>
    <cellStyle name="Открывавшаяся гиперссылка" xfId="1738" builtinId="9" hidden="1"/>
    <cellStyle name="Открывавшаяся гиперссылка" xfId="1740" builtinId="9" hidden="1"/>
    <cellStyle name="Открывавшаяся гиперссылка" xfId="1742" builtinId="9" hidden="1"/>
    <cellStyle name="Открывавшаяся гиперссылка" xfId="1744" builtinId="9" hidden="1"/>
    <cellStyle name="Открывавшаяся гиперссылка" xfId="1746" builtinId="9" hidden="1"/>
    <cellStyle name="Открывавшаяся гиперссылка" xfId="1748" builtinId="9" hidden="1"/>
    <cellStyle name="Открывавшаяся гиперссылка" xfId="1750" builtinId="9" hidden="1"/>
    <cellStyle name="Открывавшаяся гиперссылка" xfId="1752" builtinId="9" hidden="1"/>
    <cellStyle name="Открывавшаяся гиперссылка" xfId="1754" builtinId="9" hidden="1"/>
    <cellStyle name="Открывавшаяся гиперссылка" xfId="1756" builtinId="9" hidden="1"/>
    <cellStyle name="Открывавшаяся гиперссылка" xfId="1758" builtinId="9" hidden="1"/>
    <cellStyle name="Открывавшаяся гиперссылка" xfId="1760" builtinId="9" hidden="1"/>
    <cellStyle name="Открывавшаяся гиперссылка" xfId="1762" builtinId="9" hidden="1"/>
    <cellStyle name="Открывавшаяся гиперссылка" xfId="1764" builtinId="9" hidden="1"/>
    <cellStyle name="Открывавшаяся гиперссылка" xfId="1766" builtinId="9" hidden="1"/>
    <cellStyle name="Открывавшаяся гиперссылка" xfId="1768" builtinId="9" hidden="1"/>
    <cellStyle name="Открывавшаяся гиперссылка" xfId="1770" builtinId="9" hidden="1"/>
    <cellStyle name="Открывавшаяся гиперссылка" xfId="1772" builtinId="9" hidden="1"/>
    <cellStyle name="Открывавшаяся гиперссылка" xfId="1774" builtinId="9" hidden="1"/>
    <cellStyle name="Открывавшаяся гиперссылка" xfId="1776" builtinId="9" hidden="1"/>
    <cellStyle name="Открывавшаяся гиперссылка" xfId="1778" builtinId="9" hidden="1"/>
    <cellStyle name="Открывавшаяся гиперссылка" xfId="1780" builtinId="9" hidden="1"/>
    <cellStyle name="Открывавшаяся гиперссылка" xfId="1782" builtinId="9" hidden="1"/>
    <cellStyle name="Открывавшаяся гиперссылка" xfId="1784" builtinId="9" hidden="1"/>
    <cellStyle name="Открывавшаяся гиперссылка" xfId="1786" builtinId="9" hidden="1"/>
    <cellStyle name="Открывавшаяся гиперссылка" xfId="1788" builtinId="9" hidden="1"/>
    <cellStyle name="Открывавшаяся гиперссылка" xfId="1790" builtinId="9" hidden="1"/>
    <cellStyle name="Открывавшаяся гиперссылка" xfId="1792" builtinId="9" hidden="1"/>
    <cellStyle name="Открывавшаяся гиперссылка" xfId="1794" builtinId="9" hidden="1"/>
    <cellStyle name="Открывавшаяся гиперссылка" xfId="1796" builtinId="9" hidden="1"/>
    <cellStyle name="Открывавшаяся гиперссылка" xfId="1798" builtinId="9" hidden="1"/>
    <cellStyle name="Открывавшаяся гиперссылка" xfId="1800" builtinId="9" hidden="1"/>
    <cellStyle name="Открывавшаяся гиперссылка" xfId="1802" builtinId="9" hidden="1"/>
    <cellStyle name="Открывавшаяся гиперссылка" xfId="1804" builtinId="9" hidden="1"/>
    <cellStyle name="Открывавшаяся гиперссылка" xfId="1806" builtinId="9" hidden="1"/>
    <cellStyle name="Открывавшаяся гиперссылка" xfId="1808" builtinId="9" hidden="1"/>
    <cellStyle name="Открывавшаяся гиперссылка" xfId="1810" builtinId="9" hidden="1"/>
    <cellStyle name="Открывавшаяся гиперссылка" xfId="1812" builtinId="9" hidden="1"/>
    <cellStyle name="Открывавшаяся гиперссылка" xfId="1814" builtinId="9" hidden="1"/>
    <cellStyle name="Открывавшаяся гиперссылка" xfId="1816" builtinId="9" hidden="1"/>
    <cellStyle name="Открывавшаяся гиперссылка" xfId="1818" builtinId="9" hidden="1"/>
    <cellStyle name="Открывавшаяся гиперссылка" xfId="1820" builtinId="9" hidden="1"/>
    <cellStyle name="Открывавшаяся гиперссылка" xfId="1822" builtinId="9" hidden="1"/>
    <cellStyle name="Открывавшаяся гиперссылка" xfId="1824" builtinId="9" hidden="1"/>
    <cellStyle name="Открывавшаяся гиперссылка" xfId="1826" builtinId="9" hidden="1"/>
    <cellStyle name="Открывавшаяся гиперссылка" xfId="1828" builtinId="9" hidden="1"/>
    <cellStyle name="Открывавшаяся гиперссылка" xfId="1830" builtinId="9" hidden="1"/>
    <cellStyle name="Открывавшаяся гиперссылка" xfId="1832" builtinId="9" hidden="1"/>
    <cellStyle name="Открывавшаяся гиперссылка" xfId="1834" builtinId="9" hidden="1"/>
    <cellStyle name="Открывавшаяся гиперссылка" xfId="1836" builtinId="9" hidden="1"/>
    <cellStyle name="Открывавшаяся гиперссылка" xfId="1838" builtinId="9" hidden="1"/>
    <cellStyle name="Открывавшаяся гиперссылка" xfId="1840" builtinId="9" hidden="1"/>
    <cellStyle name="Открывавшаяся гиперссылка" xfId="1842" builtinId="9" hidden="1"/>
    <cellStyle name="Открывавшаяся гиперссылка" xfId="1844" builtinId="9" hidden="1"/>
    <cellStyle name="Открывавшаяся гиперссылка" xfId="1846" builtinId="9" hidden="1"/>
    <cellStyle name="Открывавшаяся гиперссылка" xfId="1848" builtinId="9" hidden="1"/>
    <cellStyle name="Открывавшаяся гиперссылка" xfId="1850" builtinId="9" hidden="1"/>
    <cellStyle name="Открывавшаяся гиперссылка" xfId="1852" builtinId="9" hidden="1"/>
    <cellStyle name="Открывавшаяся гиперссылка" xfId="1854" builtinId="9" hidden="1"/>
    <cellStyle name="Открывавшаяся гиперссылка" xfId="1856" builtinId="9" hidden="1"/>
    <cellStyle name="Открывавшаяся гиперссылка" xfId="1858" builtinId="9" hidden="1"/>
    <cellStyle name="Открывавшаяся гиперссылка" xfId="1860" builtinId="9" hidden="1"/>
    <cellStyle name="Открывавшаяся гиперссылка" xfId="1862" builtinId="9" hidden="1"/>
    <cellStyle name="Открывавшаяся гиперссылка" xfId="1864" builtinId="9" hidden="1"/>
    <cellStyle name="Открывавшаяся гиперссылка" xfId="1866" builtinId="9" hidden="1"/>
    <cellStyle name="Открывавшаяся гиперссылка" xfId="1868" builtinId="9" hidden="1"/>
    <cellStyle name="Открывавшаяся гиперссылка" xfId="1870" builtinId="9" hidden="1"/>
    <cellStyle name="Открывавшаяся гиперссылка" xfId="1872" builtinId="9" hidden="1"/>
    <cellStyle name="Открывавшаяся гиперссылка" xfId="1874" builtinId="9" hidden="1"/>
    <cellStyle name="Открывавшаяся гиперссылка" xfId="1876" builtinId="9" hidden="1"/>
    <cellStyle name="Открывавшаяся гиперссылка" xfId="1878" builtinId="9" hidden="1"/>
    <cellStyle name="Открывавшаяся гиперссылка" xfId="1880" builtinId="9" hidden="1"/>
    <cellStyle name="Открывавшаяся гиперссылка" xfId="1882" builtinId="9" hidden="1"/>
    <cellStyle name="Открывавшаяся гиперссылка" xfId="1884" builtinId="9" hidden="1"/>
    <cellStyle name="Открывавшаяся гиперссылка" xfId="1886" builtinId="9" hidden="1"/>
    <cellStyle name="Открывавшаяся гиперссылка" xfId="1888" builtinId="9" hidden="1"/>
    <cellStyle name="Открывавшаяся гиперссылка" xfId="1890" builtinId="9" hidden="1"/>
    <cellStyle name="Открывавшаяся гиперссылка" xfId="1892" builtinId="9" hidden="1"/>
    <cellStyle name="Открывавшаяся гиперссылка" xfId="1894" builtinId="9" hidden="1"/>
    <cellStyle name="Открывавшаяся гиперссылка" xfId="1896" builtinId="9" hidden="1"/>
    <cellStyle name="Открывавшаяся гиперссылка" xfId="1898" builtinId="9" hidden="1"/>
    <cellStyle name="Открывавшаяся гиперссылка" xfId="1900" builtinId="9" hidden="1"/>
    <cellStyle name="Открывавшаяся гиперссылка" xfId="1902" builtinId="9" hidden="1"/>
    <cellStyle name="Открывавшаяся гиперссылка" xfId="1904" builtinId="9" hidden="1"/>
    <cellStyle name="Открывавшаяся гиперссылка" xfId="1906" builtinId="9" hidden="1"/>
    <cellStyle name="Открывавшаяся гиперссылка" xfId="1908" builtinId="9" hidden="1"/>
    <cellStyle name="Открывавшаяся гиперссылка" xfId="1910" builtinId="9" hidden="1"/>
    <cellStyle name="Открывавшаяся гиперссылка" xfId="1912" builtinId="9" hidden="1"/>
    <cellStyle name="Открывавшаяся гиперссылка" xfId="1914" builtinId="9" hidden="1"/>
    <cellStyle name="Открывавшаяся гиперссылка" xfId="1916" builtinId="9" hidden="1"/>
    <cellStyle name="Открывавшаяся гиперссылка" xfId="1918" builtinId="9" hidden="1"/>
    <cellStyle name="Открывавшаяся гиперссылка" xfId="1920" builtinId="9" hidden="1"/>
    <cellStyle name="Открывавшаяся гиперссылка" xfId="1922" builtinId="9" hidden="1"/>
    <cellStyle name="Открывавшаяся гиперссылка" xfId="1924" builtinId="9" hidden="1"/>
    <cellStyle name="Открывавшаяся гиперссылка" xfId="1926" builtinId="9" hidden="1"/>
    <cellStyle name="Открывавшаяся гиперссылка" xfId="1928" builtinId="9" hidden="1"/>
    <cellStyle name="Открывавшаяся гиперссылка" xfId="1930" builtinId="9" hidden="1"/>
    <cellStyle name="Открывавшаяся гиперссылка" xfId="1932" builtinId="9" hidden="1"/>
    <cellStyle name="Открывавшаяся гиперссылка" xfId="1933" builtinId="9" hidden="1"/>
    <cellStyle name="Открывавшаяся гиперссылка" xfId="1934" builtinId="9" hidden="1"/>
    <cellStyle name="Открывавшаяся гиперссылка" xfId="1935" builtinId="9" hidden="1"/>
    <cellStyle name="Открывавшаяся гиперссылка" xfId="1936" builtinId="9" hidden="1"/>
    <cellStyle name="Открывавшаяся гиперссылка" xfId="1937" builtinId="9" hidden="1"/>
    <cellStyle name="Открывавшаяся гиперссылка" xfId="1938" builtinId="9" hidden="1"/>
    <cellStyle name="Открывавшаяся гиперссылка" xfId="1939" builtinId="9" hidden="1"/>
    <cellStyle name="Открывавшаяся гиперссылка" xfId="1940" builtinId="9" hidden="1"/>
    <cellStyle name="Открывавшаяся гиперссылка" xfId="1941" builtinId="9" hidden="1"/>
    <cellStyle name="Открывавшаяся гиперссылка" xfId="1942" builtinId="9" hidden="1"/>
    <cellStyle name="Открывавшаяся гиперссылка" xfId="1943" builtinId="9" hidden="1"/>
    <cellStyle name="Открывавшаяся гиперссылка" xfId="1944" builtinId="9" hidden="1"/>
    <cellStyle name="Открывавшаяся гиперссылка" xfId="1945" builtinId="9" hidden="1"/>
    <cellStyle name="Открывавшаяся гиперссылка" xfId="1946" builtinId="9" hidden="1"/>
    <cellStyle name="Открывавшаяся гиперссылка" xfId="1947" builtinId="9" hidden="1"/>
    <cellStyle name="Открывавшаяся гиперссылка" xfId="1948" builtinId="9" hidden="1"/>
    <cellStyle name="Открывавшаяся гиперссылка" xfId="1949" builtinId="9" hidden="1"/>
    <cellStyle name="Открывавшаяся гиперссылка" xfId="1950" builtinId="9" hidden="1"/>
    <cellStyle name="Открывавшаяся гиперссылка" xfId="1951" builtinId="9" hidden="1"/>
    <cellStyle name="Открывавшаяся гиперссылка" xfId="1952" builtinId="9" hidden="1"/>
    <cellStyle name="Открывавшаяся гиперссылка" xfId="1953" builtinId="9" hidden="1"/>
    <cellStyle name="Открывавшаяся гиперссылка" xfId="1954" builtinId="9" hidden="1"/>
    <cellStyle name="Открывавшаяся гиперссылка" xfId="1955" builtinId="9" hidden="1"/>
    <cellStyle name="Открывавшаяся гиперссылка" xfId="1956" builtinId="9" hidden="1"/>
    <cellStyle name="Открывавшаяся гиперссылка" xfId="1957" builtinId="9" hidden="1"/>
    <cellStyle name="Открывавшаяся гиперссылка" xfId="1958" builtinId="9" hidden="1"/>
    <cellStyle name="Открывавшаяся гиперссылка" xfId="1959" builtinId="9" hidden="1"/>
    <cellStyle name="Открывавшаяся гиперссылка" xfId="1960" builtinId="9" hidden="1"/>
    <cellStyle name="Открывавшаяся гиперссылка" xfId="1961" builtinId="9" hidden="1"/>
    <cellStyle name="Открывавшаяся гиперссылка" xfId="1962" builtinId="9" hidden="1"/>
    <cellStyle name="Открывавшаяся гиперссылка" xfId="1963" builtinId="9" hidden="1"/>
    <cellStyle name="Открывавшаяся гиперссылка" xfId="1964" builtinId="9" hidden="1"/>
    <cellStyle name="Открывавшаяся гиперссылка" xfId="1965" builtinId="9" hidden="1"/>
    <cellStyle name="Открывавшаяся гиперссылка" xfId="1966" builtinId="9" hidden="1"/>
    <cellStyle name="Открывавшаяся гиперссылка" xfId="1967" builtinId="9" hidden="1"/>
    <cellStyle name="Открывавшаяся гиперссылка" xfId="1968" builtinId="9" hidden="1"/>
    <cellStyle name="Открывавшаяся гиперссылка" xfId="1969" builtinId="9" hidden="1"/>
    <cellStyle name="Открывавшаяся гиперссылка" xfId="1970" builtinId="9" hidden="1"/>
    <cellStyle name="Открывавшаяся гиперссылка" xfId="1971" builtinId="9" hidden="1"/>
    <cellStyle name="Открывавшаяся гиперссылка" xfId="1972" builtinId="9" hidden="1"/>
    <cellStyle name="Открывавшаяся гиперссылка" xfId="1973" builtinId="9" hidden="1"/>
    <cellStyle name="Открывавшаяся гиперссылка" xfId="1974" builtinId="9" hidden="1"/>
    <cellStyle name="Открывавшаяся гиперссылка" xfId="1975" builtinId="9" hidden="1"/>
    <cellStyle name="Открывавшаяся гиперссылка" xfId="1976" builtinId="9" hidden="1"/>
    <cellStyle name="Открывавшаяся гиперссылка" xfId="1977" builtinId="9" hidden="1"/>
    <cellStyle name="Открывавшаяся гиперссылка" xfId="1978" builtinId="9" hidden="1"/>
    <cellStyle name="Открывавшаяся гиперссылка" xfId="1979" builtinId="9" hidden="1"/>
    <cellStyle name="Открывавшаяся гиперссылка" xfId="1980" builtinId="9" hidden="1"/>
    <cellStyle name="Открывавшаяся гиперссылка" xfId="1981" builtinId="9" hidden="1"/>
    <cellStyle name="Открывавшаяся гиперссылка" xfId="1982" builtinId="9" hidden="1"/>
    <cellStyle name="Открывавшаяся гиперссылка" xfId="1983" builtinId="9" hidden="1"/>
    <cellStyle name="Открывавшаяся гиперссылка" xfId="1984" builtinId="9" hidden="1"/>
    <cellStyle name="Открывавшаяся гиперссылка" xfId="1985" builtinId="9" hidden="1"/>
    <cellStyle name="Открывавшаяся гиперссылка" xfId="1986" builtinId="9" hidden="1"/>
    <cellStyle name="Открывавшаяся гиперссылка" xfId="1987" builtinId="9" hidden="1"/>
    <cellStyle name="Открывавшаяся гиперссылка" xfId="1988" builtinId="9" hidden="1"/>
    <cellStyle name="Открывавшаяся гиперссылка" xfId="1989" builtinId="9" hidden="1"/>
    <cellStyle name="Открывавшаяся гиперссылка" xfId="1990" builtinId="9" hidden="1"/>
    <cellStyle name="Открывавшаяся гиперссылка" xfId="1991" builtinId="9" hidden="1"/>
    <cellStyle name="Открывавшаяся гиперссылка" xfId="1992" builtinId="9" hidden="1"/>
    <cellStyle name="Открывавшаяся гиперссылка" xfId="1993" builtinId="9" hidden="1"/>
    <cellStyle name="Открывавшаяся гиперссылка" xfId="1994" builtinId="9" hidden="1"/>
    <cellStyle name="Открывавшаяся гиперссылка" xfId="1995" builtinId="9" hidden="1"/>
    <cellStyle name="Открывавшаяся гиперссылка" xfId="1996" builtinId="9" hidden="1"/>
    <cellStyle name="Открывавшаяся гиперссылка" xfId="1997" builtinId="9" hidden="1"/>
    <cellStyle name="Открывавшаяся гиперссылка" xfId="1998" builtinId="9" hidden="1"/>
    <cellStyle name="Открывавшаяся гиперссылка" xfId="1999" builtinId="9" hidden="1"/>
    <cellStyle name="Открывавшаяся гиперссылка" xfId="2000" builtinId="9" hidden="1"/>
    <cellStyle name="Открывавшаяся гиперссылка" xfId="2001" builtinId="9" hidden="1"/>
    <cellStyle name="Открывавшаяся гиперссылка" xfId="2002" builtinId="9" hidden="1"/>
    <cellStyle name="Открывавшаяся гиперссылка" xfId="2003" builtinId="9" hidden="1"/>
    <cellStyle name="Открывавшаяся гиперссылка" xfId="2004" builtinId="9" hidden="1"/>
    <cellStyle name="Открывавшаяся гиперссылка" xfId="2005" builtinId="9" hidden="1"/>
    <cellStyle name="Открывавшаяся гиперссылка" xfId="2006" builtinId="9" hidden="1"/>
    <cellStyle name="Открывавшаяся гиперссылка" xfId="2007" builtinId="9" hidden="1"/>
    <cellStyle name="Открывавшаяся гиперссылка" xfId="2008" builtinId="9" hidden="1"/>
    <cellStyle name="Открывавшаяся гиперссылка" xfId="2009" builtinId="9" hidden="1"/>
    <cellStyle name="Открывавшаяся гиперссылка" xfId="2010" builtinId="9" hidden="1"/>
    <cellStyle name="Открывавшаяся гиперссылка" xfId="2011" builtinId="9" hidden="1"/>
    <cellStyle name="Открывавшаяся гиперссылка" xfId="2012" builtinId="9" hidden="1"/>
    <cellStyle name="Открывавшаяся гиперссылка" xfId="2013" builtinId="9" hidden="1"/>
    <cellStyle name="Открывавшаяся гиперссылка" xfId="2014" builtinId="9" hidden="1"/>
    <cellStyle name="Открывавшаяся гиперссылка" xfId="2015" builtinId="9" hidden="1"/>
    <cellStyle name="Открывавшаяся гиперссылка" xfId="2016" builtinId="9" hidden="1"/>
    <cellStyle name="Открывавшаяся гиперссылка" xfId="2017" builtinId="9" hidden="1"/>
    <cellStyle name="Открывавшаяся гиперссылка" xfId="2018" builtinId="9" hidden="1"/>
    <cellStyle name="Открывавшаяся гиперссылка" xfId="2019" builtinId="9" hidden="1"/>
    <cellStyle name="Открывавшаяся гиперссылка" xfId="2020" builtinId="9" hidden="1"/>
    <cellStyle name="Открывавшаяся гиперссылка" xfId="2021" builtinId="9" hidden="1"/>
    <cellStyle name="Открывавшаяся гиперссылка" xfId="2022" builtinId="9" hidden="1"/>
    <cellStyle name="Открывавшаяся гиперссылка" xfId="2023" builtinId="9" hidden="1"/>
    <cellStyle name="Открывавшаяся гиперссылка" xfId="2024" builtinId="9" hidden="1"/>
    <cellStyle name="Открывавшаяся гиперссылка" xfId="2025" builtinId="9" hidden="1"/>
    <cellStyle name="Открывавшаяся гиперссылка" xfId="2026" builtinId="9" hidden="1"/>
    <cellStyle name="Открывавшаяся гиперссылка" xfId="2027" builtinId="9" hidden="1"/>
    <cellStyle name="Открывавшаяся гиперссылка" xfId="2028" builtinId="9" hidden="1"/>
    <cellStyle name="Открывавшаяся гиперссылка" xfId="2029" builtinId="9" hidden="1"/>
    <cellStyle name="Открывавшаяся гиперссылка" xfId="2030" builtinId="9" hidden="1"/>
    <cellStyle name="Открывавшаяся гиперссылка" xfId="2031" builtinId="9" hidden="1"/>
    <cellStyle name="Открывавшаяся гиперссылка" xfId="2032" builtinId="9" hidden="1"/>
    <cellStyle name="Открывавшаяся гиперссылка" xfId="2033" builtinId="9" hidden="1"/>
    <cellStyle name="Открывавшаяся гиперссылка" xfId="2034" builtinId="9" hidden="1"/>
    <cellStyle name="Открывавшаяся гиперссылка" xfId="2035" builtinId="9" hidden="1"/>
    <cellStyle name="Открывавшаяся гиперссылка" xfId="2036" builtinId="9" hidden="1"/>
    <cellStyle name="Открывавшаяся гиперссылка" xfId="2037" builtinId="9" hidden="1"/>
    <cellStyle name="Открывавшаяся гиперссылка" xfId="2038" builtinId="9" hidden="1"/>
    <cellStyle name="Открывавшаяся гиперссылка" xfId="2039" builtinId="9" hidden="1"/>
    <cellStyle name="Открывавшаяся гиперссылка" xfId="2040" builtinId="9" hidden="1"/>
    <cellStyle name="Открывавшаяся гиперссылка" xfId="2041" builtinId="9" hidden="1"/>
    <cellStyle name="Открывавшаяся гиперссылка" xfId="2042" builtinId="9" hidden="1"/>
    <cellStyle name="Открывавшаяся гиперссылка" xfId="2043" builtinId="9" hidden="1"/>
    <cellStyle name="Открывавшаяся гиперссылка" xfId="2044" builtinId="9" hidden="1"/>
    <cellStyle name="Открывавшаяся гиперссылка" xfId="2045" builtinId="9" hidden="1"/>
    <cellStyle name="Открывавшаяся гиперссылка" xfId="2046" builtinId="9" hidden="1"/>
    <cellStyle name="Открывавшаяся гиперссылка" xfId="2047" builtinId="9" hidden="1"/>
    <cellStyle name="Открывавшаяся гиперссылка" xfId="2048" builtinId="9" hidden="1"/>
    <cellStyle name="Открывавшаяся гиперссылка" xfId="2049" builtinId="9" hidden="1"/>
    <cellStyle name="Открывавшаяся гиперссылка" xfId="2050" builtinId="9" hidden="1"/>
    <cellStyle name="Открывавшаяся гиперссылка" xfId="2051" builtinId="9" hidden="1"/>
    <cellStyle name="Открывавшаяся гиперссылка" xfId="2052" builtinId="9" hidden="1"/>
    <cellStyle name="Открывавшаяся гиперссылка" xfId="2053" builtinId="9" hidden="1"/>
    <cellStyle name="Открывавшаяся гиперссылка" xfId="2054" builtinId="9" hidden="1"/>
    <cellStyle name="Открывавшаяся гиперссылка" xfId="2055" builtinId="9" hidden="1"/>
    <cellStyle name="Открывавшаяся гиперссылка" xfId="2056" builtinId="9" hidden="1"/>
    <cellStyle name="Открывавшаяся гиперссылка" xfId="2057" builtinId="9" hidden="1"/>
    <cellStyle name="Открывавшаяся гиперссылка" xfId="2058" builtinId="9" hidden="1"/>
    <cellStyle name="Открывавшаяся гиперссылка" xfId="2059" builtinId="9" hidden="1"/>
    <cellStyle name="Открывавшаяся гиперссылка" xfId="2060" builtinId="9" hidden="1"/>
    <cellStyle name="Открывавшаяся гиперссылка" xfId="2061" builtinId="9" hidden="1"/>
    <cellStyle name="Открывавшаяся гиперссылка" xfId="2062" builtinId="9" hidden="1"/>
    <cellStyle name="Открывавшаяся гиперссылка" xfId="2063" builtinId="9" hidden="1"/>
    <cellStyle name="Открывавшаяся гиперссылка" xfId="2064" builtinId="9" hidden="1"/>
    <cellStyle name="Открывавшаяся гиперссылка" xfId="2065" builtinId="9" hidden="1"/>
    <cellStyle name="Открывавшаяся гиперссылка" xfId="2066" builtinId="9" hidden="1"/>
    <cellStyle name="Открывавшаяся гиперссылка" xfId="2067" builtinId="9" hidden="1"/>
    <cellStyle name="Открывавшаяся гиперссылка" xfId="2068" builtinId="9" hidden="1"/>
    <cellStyle name="Открывавшаяся гиперссылка" xfId="2069" builtinId="9" hidden="1"/>
    <cellStyle name="Открывавшаяся гиперссылка" xfId="2070" builtinId="9" hidden="1"/>
    <cellStyle name="Открывавшаяся гиперссылка" xfId="2071" builtinId="9" hidden="1"/>
    <cellStyle name="Открывавшаяся гиперссылка" xfId="2072" builtinId="9" hidden="1"/>
    <cellStyle name="Открывавшаяся гиперссылка" xfId="2073" builtinId="9" hidden="1"/>
    <cellStyle name="Открывавшаяся гиперссылка" xfId="2074" builtinId="9" hidden="1"/>
    <cellStyle name="Открывавшаяся гиперссылка" xfId="2075" builtinId="9" hidden="1"/>
    <cellStyle name="Открывавшаяся гиперссылка" xfId="2076" builtinId="9" hidden="1"/>
    <cellStyle name="Открывавшаяся гиперссылка" xfId="2077" builtinId="9" hidden="1"/>
    <cellStyle name="Открывавшаяся гиперссылка" xfId="2078" builtinId="9" hidden="1"/>
    <cellStyle name="Открывавшаяся гиперссылка" xfId="2079" builtinId="9" hidden="1"/>
    <cellStyle name="Открывавшаяся гиперссылка" xfId="2080" builtinId="9" hidden="1"/>
    <cellStyle name="Открывавшаяся гиперссылка" xfId="2081" builtinId="9" hidden="1"/>
    <cellStyle name="Открывавшаяся гиперссылка" xfId="2082" builtinId="9" hidden="1"/>
    <cellStyle name="Открывавшаяся гиперссылка" xfId="2083" builtinId="9" hidden="1"/>
    <cellStyle name="Открывавшаяся гиперссылка" xfId="2084" builtinId="9" hidden="1"/>
    <cellStyle name="Открывавшаяся гиперссылка" xfId="2085" builtinId="9" hidden="1"/>
    <cellStyle name="Открывавшаяся гиперссылка" xfId="2086" builtinId="9" hidden="1"/>
    <cellStyle name="Открывавшаяся гиперссылка" xfId="2087" builtinId="9" hidden="1"/>
    <cellStyle name="Открывавшаяся гиперссылка" xfId="2088" builtinId="9" hidden="1"/>
    <cellStyle name="Открывавшаяся гиперссылка" xfId="2089" builtinId="9" hidden="1"/>
    <cellStyle name="Открывавшаяся гиперссылка" xfId="2090" builtinId="9" hidden="1"/>
    <cellStyle name="Открывавшаяся гиперссылка" xfId="2091" builtinId="9" hidden="1"/>
    <cellStyle name="Открывавшаяся гиперссылка" xfId="2092" builtinId="9" hidden="1"/>
    <cellStyle name="Открывавшаяся гиперссылка" xfId="2093" builtinId="9" hidden="1"/>
    <cellStyle name="Открывавшаяся гиперссылка" xfId="2094" builtinId="9" hidden="1"/>
    <cellStyle name="Открывавшаяся гиперссылка" xfId="2095" builtinId="9" hidden="1"/>
    <cellStyle name="Открывавшаяся гиперссылка" xfId="2096" builtinId="9" hidden="1"/>
    <cellStyle name="Открывавшаяся гиперссылка" xfId="2097" builtinId="9" hidden="1"/>
    <cellStyle name="Открывавшаяся гиперссылка" xfId="2098" builtinId="9" hidden="1"/>
    <cellStyle name="Открывавшаяся гиперссылка" xfId="2099" builtinId="9" hidden="1"/>
    <cellStyle name="Открывавшаяся гиперссылка" xfId="2100" builtinId="9" hidden="1"/>
    <cellStyle name="Открывавшаяся гиперссылка" xfId="2101" builtinId="9" hidden="1"/>
    <cellStyle name="Открывавшаяся гиперссылка" xfId="2102" builtinId="9" hidden="1"/>
    <cellStyle name="Открывавшаяся гиперссылка" xfId="2103" builtinId="9" hidden="1"/>
    <cellStyle name="Открывавшаяся гиперссылка" xfId="2104" builtinId="9" hidden="1"/>
    <cellStyle name="Открывавшаяся гиперссылка" xfId="2105" builtinId="9" hidden="1"/>
    <cellStyle name="Открывавшаяся гиперссылка" xfId="2106" builtinId="9" hidden="1"/>
    <cellStyle name="Открывавшаяся гиперссылка" xfId="2107" builtinId="9" hidden="1"/>
    <cellStyle name="Открывавшаяся гиперссылка" xfId="2108" builtinId="9" hidden="1"/>
    <cellStyle name="Открывавшаяся гиперссылка" xfId="2109" builtinId="9" hidden="1"/>
    <cellStyle name="Открывавшаяся гиперссылка" xfId="2110" builtinId="9" hidden="1"/>
    <cellStyle name="Открывавшаяся гиперссылка" xfId="2111" builtinId="9" hidden="1"/>
    <cellStyle name="Открывавшаяся гиперссылка" xfId="2112" builtinId="9" hidden="1"/>
    <cellStyle name="Открывавшаяся гиперссылка" xfId="2113" builtinId="9" hidden="1"/>
    <cellStyle name="Открывавшаяся гиперссылка" xfId="2114" builtinId="9" hidden="1"/>
    <cellStyle name="Открывавшаяся гиперссылка" xfId="2115" builtinId="9" hidden="1"/>
    <cellStyle name="Открывавшаяся гиперссылка" xfId="2117" builtinId="9" hidden="1"/>
    <cellStyle name="Открывавшаяся гиперссылка" xfId="2119" builtinId="9" hidden="1"/>
    <cellStyle name="Открывавшаяся гиперссылка" xfId="2121" builtinId="9" hidden="1"/>
    <cellStyle name="Открывавшаяся гиперссылка" xfId="2123" builtinId="9" hidden="1"/>
    <cellStyle name="Открывавшаяся гиперссылка" xfId="2125" builtinId="9" hidden="1"/>
    <cellStyle name="Открывавшаяся гиперссылка" xfId="2127" builtinId="9" hidden="1"/>
    <cellStyle name="Финансовый" xfId="2128" builtinId="3"/>
  </cellStyles>
  <dxfs count="2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8"/>
  <sheetViews>
    <sheetView tabSelected="1" zoomScale="60" zoomScaleNormal="60" zoomScalePageLayoutView="125" workbookViewId="0">
      <pane xSplit="14" ySplit="7" topLeftCell="O46" activePane="bottomRight" state="frozen"/>
      <selection pane="topRight" activeCell="O1" sqref="O1"/>
      <selection pane="bottomLeft" activeCell="A11" sqref="A11"/>
      <selection pane="bottomRight" activeCell="F46" sqref="F46"/>
    </sheetView>
  </sheetViews>
  <sheetFormatPr defaultColWidth="8.85546875" defaultRowHeight="15" x14ac:dyDescent="0.25"/>
  <cols>
    <col min="1" max="1" width="11" style="69" customWidth="1"/>
    <col min="2" max="2" width="10.5703125" customWidth="1"/>
    <col min="3" max="3" width="32.42578125" style="9" customWidth="1"/>
    <col min="4" max="4" width="53.7109375" style="131" customWidth="1"/>
    <col min="5" max="5" width="11.85546875" customWidth="1"/>
    <col min="6" max="6" width="14.7109375" customWidth="1"/>
    <col min="7" max="9" width="7.7109375" customWidth="1"/>
    <col min="10" max="10" width="13.140625" customWidth="1"/>
    <col min="11" max="11" width="11.42578125" customWidth="1"/>
    <col min="12" max="12" width="8.28515625" style="33" customWidth="1"/>
    <col min="13" max="13" width="15.85546875" style="2" customWidth="1"/>
    <col min="14" max="14" width="16.28515625" style="2" customWidth="1"/>
    <col min="15" max="15" width="16.85546875" style="2" customWidth="1"/>
    <col min="16" max="16" width="18.85546875" style="1" customWidth="1"/>
    <col min="17" max="19" width="17.42578125" style="1" customWidth="1"/>
    <col min="20" max="20" width="16.28515625" style="1" customWidth="1"/>
    <col min="21" max="21" width="16.85546875" style="1" customWidth="1"/>
    <col min="22" max="22" width="15.85546875" style="1" customWidth="1"/>
    <col min="23" max="23" width="16" style="1" customWidth="1"/>
    <col min="24" max="24" width="16.140625" style="1" customWidth="1"/>
    <col min="25" max="25" width="13.42578125" style="1" customWidth="1"/>
    <col min="26" max="28" width="16.85546875" style="1" customWidth="1"/>
    <col min="29" max="30" width="21.28515625" style="1" customWidth="1"/>
    <col min="31" max="34" width="12" style="1" customWidth="1"/>
    <col min="35" max="35" width="17" style="1" customWidth="1"/>
    <col min="36" max="36" width="12" style="1" customWidth="1"/>
    <col min="37" max="37" width="19.42578125" style="1" customWidth="1"/>
    <col min="38" max="38" width="17.85546875" customWidth="1"/>
    <col min="39" max="39" width="21.7109375" customWidth="1"/>
    <col min="40" max="40" width="18.42578125" customWidth="1"/>
    <col min="41" max="41" width="20.42578125" customWidth="1"/>
    <col min="42" max="42" width="16.85546875" customWidth="1"/>
    <col min="43" max="43" width="19.28515625" customWidth="1"/>
    <col min="44" max="44" width="20.140625" customWidth="1"/>
    <col min="45" max="45" width="15.140625" customWidth="1"/>
    <col min="46" max="46" width="19.7109375" customWidth="1"/>
    <col min="47" max="47" width="21" customWidth="1"/>
    <col min="48" max="48" width="17.7109375" customWidth="1"/>
    <col min="49" max="50" width="14" customWidth="1"/>
    <col min="51" max="51" width="13.7109375" customWidth="1"/>
    <col min="52" max="52" width="20.140625" customWidth="1"/>
    <col min="53" max="53" width="19.42578125" customWidth="1"/>
    <col min="54" max="56" width="18" customWidth="1"/>
    <col min="57" max="57" width="33.85546875" customWidth="1"/>
    <col min="58" max="58" width="16.140625" customWidth="1"/>
    <col min="59" max="59" width="16.42578125" customWidth="1"/>
    <col min="60" max="65" width="25.85546875" customWidth="1"/>
    <col min="66" max="66" width="26.42578125" customWidth="1"/>
  </cols>
  <sheetData>
    <row r="1" spans="1:66" ht="14.1" customHeight="1" x14ac:dyDescent="0.25">
      <c r="B1" s="100" t="s">
        <v>105</v>
      </c>
      <c r="C1" s="100" t="s">
        <v>106</v>
      </c>
      <c r="D1" s="122" t="s">
        <v>103</v>
      </c>
      <c r="E1" s="100" t="s">
        <v>107</v>
      </c>
      <c r="F1" s="100" t="s">
        <v>108</v>
      </c>
      <c r="G1" s="100" t="s">
        <v>109</v>
      </c>
      <c r="H1" s="100" t="s">
        <v>110</v>
      </c>
      <c r="I1" s="100" t="s">
        <v>111</v>
      </c>
      <c r="J1" s="100" t="s">
        <v>112</v>
      </c>
      <c r="K1" s="100" t="s">
        <v>113</v>
      </c>
      <c r="L1" s="37"/>
      <c r="M1" s="98" t="s">
        <v>216</v>
      </c>
      <c r="N1" s="98" t="s">
        <v>168</v>
      </c>
      <c r="O1" s="108">
        <v>1</v>
      </c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09"/>
      <c r="AC1" s="108" t="s">
        <v>67</v>
      </c>
      <c r="AD1" s="110"/>
      <c r="AE1" s="110"/>
      <c r="AF1" s="110"/>
      <c r="AG1" s="110"/>
      <c r="AH1" s="110"/>
      <c r="AI1" s="110"/>
      <c r="AJ1" s="110"/>
      <c r="AK1" s="108" t="s">
        <v>74</v>
      </c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09"/>
      <c r="BE1" s="4" t="s">
        <v>96</v>
      </c>
      <c r="BF1" s="108" t="s">
        <v>98</v>
      </c>
      <c r="BG1" s="109"/>
      <c r="BH1" s="99" t="s">
        <v>126</v>
      </c>
      <c r="BI1" s="99"/>
      <c r="BJ1" s="99"/>
      <c r="BK1" s="99"/>
      <c r="BL1" s="99"/>
      <c r="BM1" s="99"/>
      <c r="BN1" s="98" t="s">
        <v>169</v>
      </c>
    </row>
    <row r="2" spans="1:66" ht="60" customHeight="1" x14ac:dyDescent="0.25">
      <c r="B2" s="101"/>
      <c r="C2" s="101"/>
      <c r="D2" s="123"/>
      <c r="E2" s="101"/>
      <c r="F2" s="101"/>
      <c r="G2" s="101"/>
      <c r="H2" s="101"/>
      <c r="I2" s="101"/>
      <c r="J2" s="101"/>
      <c r="K2" s="101"/>
      <c r="L2" s="38"/>
      <c r="M2" s="98"/>
      <c r="N2" s="98"/>
      <c r="O2" s="103" t="s">
        <v>0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5"/>
      <c r="AC2" s="103" t="s">
        <v>16</v>
      </c>
      <c r="AD2" s="104"/>
      <c r="AE2" s="104"/>
      <c r="AF2" s="104"/>
      <c r="AG2" s="104"/>
      <c r="AH2" s="104"/>
      <c r="AI2" s="104"/>
      <c r="AJ2" s="104"/>
      <c r="AK2" s="103" t="s">
        <v>26</v>
      </c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5"/>
      <c r="BE2" s="7" t="s">
        <v>51</v>
      </c>
      <c r="BF2" s="103" t="s">
        <v>52</v>
      </c>
      <c r="BG2" s="105"/>
      <c r="BH2" s="115" t="s">
        <v>125</v>
      </c>
      <c r="BI2" s="115"/>
      <c r="BJ2" s="115"/>
      <c r="BK2" s="115"/>
      <c r="BL2" s="115"/>
      <c r="BM2" s="115"/>
      <c r="BN2" s="98"/>
    </row>
    <row r="3" spans="1:66" x14ac:dyDescent="0.25">
      <c r="B3" s="101"/>
      <c r="C3" s="101"/>
      <c r="D3" s="123"/>
      <c r="E3" s="101"/>
      <c r="F3" s="101"/>
      <c r="G3" s="101"/>
      <c r="H3" s="101"/>
      <c r="I3" s="101"/>
      <c r="J3" s="101"/>
      <c r="K3" s="101"/>
      <c r="L3" s="38"/>
      <c r="M3" s="98"/>
      <c r="N3" s="98"/>
      <c r="O3" s="111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  <c r="AC3" s="106"/>
      <c r="AD3" s="114"/>
      <c r="AE3" s="114"/>
      <c r="AF3" s="114"/>
      <c r="AG3" s="114"/>
      <c r="AH3" s="114"/>
      <c r="AI3" s="114"/>
      <c r="AJ3" s="114"/>
      <c r="AK3" s="108" t="s">
        <v>75</v>
      </c>
      <c r="AL3" s="110"/>
      <c r="AM3" s="109"/>
      <c r="AN3" s="108" t="s">
        <v>79</v>
      </c>
      <c r="AO3" s="110"/>
      <c r="AP3" s="108" t="s">
        <v>82</v>
      </c>
      <c r="AQ3" s="109"/>
      <c r="AR3" s="108" t="s">
        <v>85</v>
      </c>
      <c r="AS3" s="109"/>
      <c r="AT3" s="108" t="s">
        <v>88</v>
      </c>
      <c r="AU3" s="110"/>
      <c r="AV3" s="110"/>
      <c r="AW3" s="110"/>
      <c r="AX3" s="109"/>
      <c r="AY3" s="108" t="s">
        <v>91</v>
      </c>
      <c r="AZ3" s="110"/>
      <c r="BA3" s="110"/>
      <c r="BB3" s="109"/>
      <c r="BC3" s="99" t="s">
        <v>139</v>
      </c>
      <c r="BD3" s="99"/>
      <c r="BE3" s="6"/>
      <c r="BF3" s="106"/>
      <c r="BG3" s="107"/>
      <c r="BH3" s="115"/>
      <c r="BI3" s="115"/>
      <c r="BJ3" s="115"/>
      <c r="BK3" s="115"/>
      <c r="BL3" s="115"/>
      <c r="BM3" s="115"/>
      <c r="BN3" s="98"/>
    </row>
    <row r="4" spans="1:66" ht="65.099999999999994" customHeight="1" x14ac:dyDescent="0.25">
      <c r="B4" s="101"/>
      <c r="C4" s="101"/>
      <c r="D4" s="123"/>
      <c r="E4" s="101"/>
      <c r="F4" s="101"/>
      <c r="G4" s="101"/>
      <c r="H4" s="101"/>
      <c r="I4" s="101"/>
      <c r="J4" s="101"/>
      <c r="K4" s="101"/>
      <c r="L4" s="38"/>
      <c r="M4" s="98"/>
      <c r="N4" s="98"/>
      <c r="O4" s="111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3"/>
      <c r="AC4" s="106"/>
      <c r="AD4" s="114"/>
      <c r="AE4" s="114"/>
      <c r="AF4" s="114"/>
      <c r="AG4" s="114"/>
      <c r="AH4" s="114"/>
      <c r="AI4" s="114"/>
      <c r="AJ4" s="114"/>
      <c r="AK4" s="103" t="s">
        <v>27</v>
      </c>
      <c r="AL4" s="104"/>
      <c r="AM4" s="105"/>
      <c r="AN4" s="103" t="s">
        <v>33</v>
      </c>
      <c r="AO4" s="104"/>
      <c r="AP4" s="103" t="s">
        <v>37</v>
      </c>
      <c r="AQ4" s="105"/>
      <c r="AR4" s="103" t="s">
        <v>38</v>
      </c>
      <c r="AS4" s="105"/>
      <c r="AT4" s="103" t="s">
        <v>42</v>
      </c>
      <c r="AU4" s="104"/>
      <c r="AV4" s="104"/>
      <c r="AW4" s="104"/>
      <c r="AX4" s="105"/>
      <c r="AY4" s="103" t="s">
        <v>44</v>
      </c>
      <c r="AZ4" s="104"/>
      <c r="BA4" s="104"/>
      <c r="BB4" s="105"/>
      <c r="BC4" s="115" t="s">
        <v>122</v>
      </c>
      <c r="BD4" s="115"/>
      <c r="BE4" s="6"/>
      <c r="BF4" s="106"/>
      <c r="BG4" s="107"/>
      <c r="BH4" s="115"/>
      <c r="BI4" s="115"/>
      <c r="BJ4" s="115"/>
      <c r="BK4" s="115"/>
      <c r="BL4" s="115"/>
      <c r="BM4" s="115"/>
      <c r="BN4" s="98"/>
    </row>
    <row r="5" spans="1:66" x14ac:dyDescent="0.25">
      <c r="B5" s="101"/>
      <c r="C5" s="101"/>
      <c r="D5" s="123"/>
      <c r="E5" s="101"/>
      <c r="F5" s="101"/>
      <c r="G5" s="101"/>
      <c r="H5" s="101"/>
      <c r="I5" s="101"/>
      <c r="J5" s="101"/>
      <c r="K5" s="101"/>
      <c r="L5" s="38"/>
      <c r="M5" s="98"/>
      <c r="N5" s="98"/>
      <c r="O5" s="14" t="s">
        <v>56</v>
      </c>
      <c r="P5" s="14" t="s">
        <v>57</v>
      </c>
      <c r="Q5" s="14" t="s">
        <v>58</v>
      </c>
      <c r="R5" s="14" t="s">
        <v>59</v>
      </c>
      <c r="S5" s="14" t="s">
        <v>60</v>
      </c>
      <c r="T5" s="14" t="s">
        <v>61</v>
      </c>
      <c r="U5" s="14" t="s">
        <v>62</v>
      </c>
      <c r="V5" s="4" t="s">
        <v>63</v>
      </c>
      <c r="W5" s="4" t="s">
        <v>64</v>
      </c>
      <c r="X5" s="4" t="s">
        <v>65</v>
      </c>
      <c r="Y5" s="4" t="s">
        <v>66</v>
      </c>
      <c r="Z5" s="4" t="s">
        <v>165</v>
      </c>
      <c r="AA5" s="4" t="s">
        <v>148</v>
      </c>
      <c r="AB5" s="4" t="s">
        <v>149</v>
      </c>
      <c r="AC5" s="4" t="s">
        <v>166</v>
      </c>
      <c r="AD5" s="16" t="s">
        <v>68</v>
      </c>
      <c r="AE5" s="4" t="s">
        <v>69</v>
      </c>
      <c r="AF5" s="4" t="s">
        <v>70</v>
      </c>
      <c r="AG5" s="4" t="s">
        <v>71</v>
      </c>
      <c r="AH5" s="4" t="s">
        <v>72</v>
      </c>
      <c r="AI5" s="4" t="s">
        <v>73</v>
      </c>
      <c r="AJ5" s="19" t="s">
        <v>167</v>
      </c>
      <c r="AK5" s="4" t="s">
        <v>76</v>
      </c>
      <c r="AL5" s="4" t="s">
        <v>77</v>
      </c>
      <c r="AM5" s="4" t="s">
        <v>78</v>
      </c>
      <c r="AN5" s="4" t="s">
        <v>80</v>
      </c>
      <c r="AO5" s="4" t="s">
        <v>81</v>
      </c>
      <c r="AP5" s="4" t="s">
        <v>83</v>
      </c>
      <c r="AQ5" s="4" t="s">
        <v>84</v>
      </c>
      <c r="AR5" s="4" t="s">
        <v>86</v>
      </c>
      <c r="AS5" s="4" t="s">
        <v>87</v>
      </c>
      <c r="AT5" s="4" t="s">
        <v>89</v>
      </c>
      <c r="AU5" s="4" t="s">
        <v>90</v>
      </c>
      <c r="AV5" s="14" t="s">
        <v>142</v>
      </c>
      <c r="AW5" s="14" t="s">
        <v>143</v>
      </c>
      <c r="AX5" s="14" t="s">
        <v>144</v>
      </c>
      <c r="AY5" s="4" t="s">
        <v>92</v>
      </c>
      <c r="AZ5" s="4" t="s">
        <v>93</v>
      </c>
      <c r="BA5" s="4" t="s">
        <v>94</v>
      </c>
      <c r="BB5" s="4" t="s">
        <v>95</v>
      </c>
      <c r="BC5" s="14" t="s">
        <v>140</v>
      </c>
      <c r="BD5" s="14" t="s">
        <v>141</v>
      </c>
      <c r="BE5" s="4" t="s">
        <v>97</v>
      </c>
      <c r="BF5" s="3" t="s">
        <v>99</v>
      </c>
      <c r="BG5" s="3" t="s">
        <v>100</v>
      </c>
      <c r="BH5" s="10" t="s">
        <v>133</v>
      </c>
      <c r="BI5" s="10" t="s">
        <v>134</v>
      </c>
      <c r="BJ5" s="10" t="s">
        <v>135</v>
      </c>
      <c r="BK5" s="10" t="s">
        <v>136</v>
      </c>
      <c r="BL5" s="10" t="s">
        <v>137</v>
      </c>
      <c r="BM5" s="10" t="s">
        <v>138</v>
      </c>
      <c r="BN5" s="98"/>
    </row>
    <row r="6" spans="1:66" ht="180" x14ac:dyDescent="0.25">
      <c r="B6" s="101"/>
      <c r="C6" s="101"/>
      <c r="D6" s="123"/>
      <c r="E6" s="101"/>
      <c r="F6" s="101"/>
      <c r="G6" s="101"/>
      <c r="H6" s="101"/>
      <c r="I6" s="101"/>
      <c r="J6" s="101"/>
      <c r="K6" s="101"/>
      <c r="L6" s="38"/>
      <c r="M6" s="98"/>
      <c r="N6" s="98"/>
      <c r="O6" s="13" t="s">
        <v>116</v>
      </c>
      <c r="P6" s="13" t="s">
        <v>117</v>
      </c>
      <c r="Q6" s="5" t="s">
        <v>2</v>
      </c>
      <c r="R6" s="13" t="s">
        <v>118</v>
      </c>
      <c r="S6" s="13" t="s">
        <v>119</v>
      </c>
      <c r="T6" s="5" t="s">
        <v>3</v>
      </c>
      <c r="U6" s="5" t="s">
        <v>4</v>
      </c>
      <c r="V6" s="5" t="s">
        <v>5</v>
      </c>
      <c r="W6" s="5" t="s">
        <v>6</v>
      </c>
      <c r="X6" s="5" t="s">
        <v>7</v>
      </c>
      <c r="Y6" s="13" t="s">
        <v>8</v>
      </c>
      <c r="Z6" s="5" t="s">
        <v>10</v>
      </c>
      <c r="AA6" s="5" t="s">
        <v>12</v>
      </c>
      <c r="AB6" s="5" t="s">
        <v>14</v>
      </c>
      <c r="AC6" s="5" t="s">
        <v>163</v>
      </c>
      <c r="AD6" s="17" t="s">
        <v>164</v>
      </c>
      <c r="AE6" s="5" t="s">
        <v>18</v>
      </c>
      <c r="AF6" s="5" t="s">
        <v>19</v>
      </c>
      <c r="AG6" s="5" t="s">
        <v>20</v>
      </c>
      <c r="AH6" s="5" t="s">
        <v>21</v>
      </c>
      <c r="AI6" s="5" t="s">
        <v>22</v>
      </c>
      <c r="AJ6" s="20" t="s">
        <v>24</v>
      </c>
      <c r="AK6" s="5" t="s">
        <v>28</v>
      </c>
      <c r="AL6" s="5" t="s">
        <v>30</v>
      </c>
      <c r="AM6" s="5" t="s">
        <v>31</v>
      </c>
      <c r="AN6" s="5" t="s">
        <v>34</v>
      </c>
      <c r="AO6" s="5" t="s">
        <v>35</v>
      </c>
      <c r="AP6" s="5" t="s">
        <v>34</v>
      </c>
      <c r="AQ6" s="5" t="s">
        <v>35</v>
      </c>
      <c r="AR6" s="5" t="s">
        <v>39</v>
      </c>
      <c r="AS6" s="5" t="s">
        <v>40</v>
      </c>
      <c r="AT6" s="5" t="s">
        <v>43</v>
      </c>
      <c r="AU6" s="5" t="s">
        <v>101</v>
      </c>
      <c r="AV6" s="13" t="s">
        <v>120</v>
      </c>
      <c r="AW6" s="13" t="s">
        <v>147</v>
      </c>
      <c r="AX6" s="13" t="s">
        <v>147</v>
      </c>
      <c r="AY6" s="5" t="s">
        <v>45</v>
      </c>
      <c r="AZ6" s="5" t="s">
        <v>47</v>
      </c>
      <c r="BA6" s="5" t="s">
        <v>48</v>
      </c>
      <c r="BB6" s="5" t="s">
        <v>49</v>
      </c>
      <c r="BC6" s="13" t="s">
        <v>123</v>
      </c>
      <c r="BD6" s="13" t="s">
        <v>36</v>
      </c>
      <c r="BE6" s="5" t="s">
        <v>51</v>
      </c>
      <c r="BF6" s="5" t="s">
        <v>53</v>
      </c>
      <c r="BG6" s="5" t="s">
        <v>102</v>
      </c>
      <c r="BH6" s="15" t="s">
        <v>127</v>
      </c>
      <c r="BI6" s="15" t="s">
        <v>128</v>
      </c>
      <c r="BJ6" s="15" t="s">
        <v>129</v>
      </c>
      <c r="BK6" s="15" t="s">
        <v>130</v>
      </c>
      <c r="BL6" s="15" t="s">
        <v>131</v>
      </c>
      <c r="BM6" s="15" t="s">
        <v>132</v>
      </c>
      <c r="BN6" s="98"/>
    </row>
    <row r="7" spans="1:66" ht="45" customHeight="1" x14ac:dyDescent="0.25">
      <c r="B7" s="102"/>
      <c r="C7" s="102"/>
      <c r="D7" s="124"/>
      <c r="E7" s="102"/>
      <c r="F7" s="102"/>
      <c r="G7" s="102"/>
      <c r="H7" s="102"/>
      <c r="I7" s="102"/>
      <c r="J7" s="102"/>
      <c r="K7" s="102"/>
      <c r="L7" s="39"/>
      <c r="M7" s="98"/>
      <c r="N7" s="98"/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  <c r="Y7" s="8" t="s">
        <v>9</v>
      </c>
      <c r="Z7" s="8" t="s">
        <v>11</v>
      </c>
      <c r="AA7" s="8" t="s">
        <v>13</v>
      </c>
      <c r="AB7" s="8" t="s">
        <v>15</v>
      </c>
      <c r="AC7" s="8" t="s">
        <v>17</v>
      </c>
      <c r="AD7" s="8" t="s">
        <v>17</v>
      </c>
      <c r="AE7" s="8" t="s">
        <v>17</v>
      </c>
      <c r="AF7" s="8" t="s">
        <v>17</v>
      </c>
      <c r="AG7" s="8" t="s">
        <v>17</v>
      </c>
      <c r="AH7" s="8" t="s">
        <v>17</v>
      </c>
      <c r="AI7" s="8" t="s">
        <v>23</v>
      </c>
      <c r="AJ7" s="8" t="s">
        <v>25</v>
      </c>
      <c r="AK7" s="8" t="s">
        <v>29</v>
      </c>
      <c r="AL7" s="8" t="s">
        <v>29</v>
      </c>
      <c r="AM7" s="8" t="s">
        <v>32</v>
      </c>
      <c r="AN7" s="8" t="s">
        <v>29</v>
      </c>
      <c r="AO7" s="8" t="s">
        <v>104</v>
      </c>
      <c r="AP7" s="8" t="s">
        <v>29</v>
      </c>
      <c r="AQ7" s="8" t="s">
        <v>32</v>
      </c>
      <c r="AR7" s="8" t="s">
        <v>29</v>
      </c>
      <c r="AS7" s="8" t="s">
        <v>41</v>
      </c>
      <c r="AT7" s="8" t="s">
        <v>29</v>
      </c>
      <c r="AU7" s="8" t="s">
        <v>29</v>
      </c>
      <c r="AV7" s="8" t="s">
        <v>29</v>
      </c>
      <c r="AW7" s="8" t="s">
        <v>145</v>
      </c>
      <c r="AX7" s="8" t="s">
        <v>146</v>
      </c>
      <c r="AY7" s="8" t="s">
        <v>46</v>
      </c>
      <c r="AZ7" s="8" t="s">
        <v>29</v>
      </c>
      <c r="BA7" s="8" t="s">
        <v>29</v>
      </c>
      <c r="BB7" s="8" t="s">
        <v>50</v>
      </c>
      <c r="BC7" s="8" t="s">
        <v>121</v>
      </c>
      <c r="BD7" s="8" t="s">
        <v>29</v>
      </c>
      <c r="BE7" s="8" t="s">
        <v>41</v>
      </c>
      <c r="BF7" s="8" t="s">
        <v>54</v>
      </c>
      <c r="BG7" s="8" t="s">
        <v>55</v>
      </c>
      <c r="BH7" s="8" t="s">
        <v>160</v>
      </c>
      <c r="BI7" s="8" t="s">
        <v>160</v>
      </c>
      <c r="BJ7" s="8" t="s">
        <v>160</v>
      </c>
      <c r="BK7" s="8" t="s">
        <v>160</v>
      </c>
      <c r="BL7" s="8" t="s">
        <v>160</v>
      </c>
      <c r="BM7" s="8" t="s">
        <v>160</v>
      </c>
      <c r="BN7" s="8" t="s">
        <v>156</v>
      </c>
    </row>
    <row r="8" spans="1:66" s="11" customFormat="1" ht="46.15" customHeight="1" x14ac:dyDescent="0.25">
      <c r="A8" s="78" t="s">
        <v>257</v>
      </c>
      <c r="B8" s="71">
        <v>1</v>
      </c>
      <c r="C8" s="26" t="s">
        <v>174</v>
      </c>
      <c r="D8" s="125" t="s">
        <v>183</v>
      </c>
      <c r="E8" s="71">
        <v>1965</v>
      </c>
      <c r="F8" s="71" t="s">
        <v>175</v>
      </c>
      <c r="G8" s="71">
        <v>4</v>
      </c>
      <c r="H8" s="71">
        <v>3</v>
      </c>
      <c r="I8" s="71">
        <v>48</v>
      </c>
      <c r="J8" s="36">
        <v>2042.6</v>
      </c>
      <c r="K8" s="71"/>
      <c r="L8" s="71"/>
      <c r="M8" s="36">
        <f>(S8*255.02)+(AM8*1462.65)+(AO8*467.28)+240000+(Y8*7322.7)</f>
        <v>2218715.14</v>
      </c>
      <c r="N8" s="72" t="s">
        <v>172</v>
      </c>
      <c r="O8" s="68"/>
      <c r="P8" s="68"/>
      <c r="Q8" s="68"/>
      <c r="R8" s="68"/>
      <c r="S8" s="68">
        <v>1785.2</v>
      </c>
      <c r="T8" s="68"/>
      <c r="U8" s="68"/>
      <c r="V8" s="68"/>
      <c r="W8" s="68"/>
      <c r="X8" s="68"/>
      <c r="Y8" s="68">
        <v>38</v>
      </c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>
        <v>645.20000000000005</v>
      </c>
      <c r="AN8" s="68"/>
      <c r="AO8" s="68">
        <f>AM8</f>
        <v>645.20000000000005</v>
      </c>
      <c r="AP8" s="68"/>
      <c r="AQ8" s="68"/>
      <c r="AR8" s="68"/>
      <c r="AS8" s="68">
        <f>AM8</f>
        <v>645.20000000000005</v>
      </c>
      <c r="AT8" s="68"/>
      <c r="AU8" s="68"/>
      <c r="AV8" s="68"/>
      <c r="AW8" s="68"/>
      <c r="AX8" s="68"/>
      <c r="AY8" s="68">
        <v>1</v>
      </c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54"/>
    </row>
    <row r="9" spans="1:66" s="11" customFormat="1" ht="46.15" customHeight="1" x14ac:dyDescent="0.25">
      <c r="A9" s="78">
        <v>2019</v>
      </c>
      <c r="B9" s="71">
        <v>2</v>
      </c>
      <c r="C9" s="26" t="s">
        <v>174</v>
      </c>
      <c r="D9" s="125" t="s">
        <v>185</v>
      </c>
      <c r="E9" s="71">
        <v>1979</v>
      </c>
      <c r="F9" s="71" t="s">
        <v>175</v>
      </c>
      <c r="G9" s="71">
        <v>5</v>
      </c>
      <c r="H9" s="71">
        <v>4</v>
      </c>
      <c r="I9" s="71">
        <v>60</v>
      </c>
      <c r="J9" s="36">
        <v>2672.2</v>
      </c>
      <c r="K9" s="71"/>
      <c r="L9" s="71"/>
      <c r="M9" s="36">
        <f>AF9*1837.26</f>
        <v>1106949.1499999999</v>
      </c>
      <c r="N9" s="72" t="s">
        <v>172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>
        <v>602.5</v>
      </c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54"/>
    </row>
    <row r="10" spans="1:66" s="11" customFormat="1" ht="46.15" customHeight="1" x14ac:dyDescent="0.25">
      <c r="A10" s="78">
        <v>2019</v>
      </c>
      <c r="B10" s="94">
        <v>3</v>
      </c>
      <c r="C10" s="26" t="s">
        <v>174</v>
      </c>
      <c r="D10" s="125" t="s">
        <v>184</v>
      </c>
      <c r="E10" s="71">
        <v>1970</v>
      </c>
      <c r="F10" s="71" t="s">
        <v>162</v>
      </c>
      <c r="G10" s="71">
        <v>5</v>
      </c>
      <c r="H10" s="71">
        <v>4</v>
      </c>
      <c r="I10" s="71">
        <v>70</v>
      </c>
      <c r="J10" s="36">
        <v>3412.62</v>
      </c>
      <c r="K10" s="71"/>
      <c r="L10" s="71"/>
      <c r="M10" s="36">
        <f>AF10*1837.26+240000</f>
        <v>1610412.2339999999</v>
      </c>
      <c r="N10" s="72" t="s">
        <v>172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>
        <v>745.9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>
        <v>1</v>
      </c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54"/>
    </row>
    <row r="11" spans="1:66" s="11" customFormat="1" ht="46.15" customHeight="1" x14ac:dyDescent="0.25">
      <c r="A11" s="78">
        <v>2019</v>
      </c>
      <c r="B11" s="94">
        <v>4</v>
      </c>
      <c r="C11" s="26" t="s">
        <v>174</v>
      </c>
      <c r="D11" s="42" t="s">
        <v>188</v>
      </c>
      <c r="E11" s="71">
        <v>1970</v>
      </c>
      <c r="F11" s="71" t="s">
        <v>175</v>
      </c>
      <c r="G11" s="71">
        <v>5</v>
      </c>
      <c r="H11" s="71">
        <v>4</v>
      </c>
      <c r="I11" s="71">
        <v>80</v>
      </c>
      <c r="J11" s="36">
        <v>3442.97</v>
      </c>
      <c r="K11" s="71"/>
      <c r="L11" s="71"/>
      <c r="M11" s="36">
        <f>(AM11*1462.65)+(AO11*437.36)+(AQ11*528.02)+(AS11*410.97)</f>
        <v>2548854.1999999997</v>
      </c>
      <c r="N11" s="72" t="s">
        <v>172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>
        <v>897.8</v>
      </c>
      <c r="AN11" s="68"/>
      <c r="AO11" s="68">
        <v>897.8</v>
      </c>
      <c r="AP11" s="68"/>
      <c r="AQ11" s="68">
        <v>897.8</v>
      </c>
      <c r="AR11" s="68"/>
      <c r="AS11" s="68">
        <v>897.8</v>
      </c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54"/>
    </row>
    <row r="12" spans="1:66" s="11" customFormat="1" ht="46.15" customHeight="1" x14ac:dyDescent="0.25">
      <c r="A12" s="78">
        <v>2019</v>
      </c>
      <c r="B12" s="94">
        <v>5</v>
      </c>
      <c r="C12" s="26" t="s">
        <v>174</v>
      </c>
      <c r="D12" s="42" t="s">
        <v>189</v>
      </c>
      <c r="E12" s="71">
        <v>1975</v>
      </c>
      <c r="F12" s="71" t="s">
        <v>175</v>
      </c>
      <c r="G12" s="71">
        <v>5</v>
      </c>
      <c r="H12" s="71">
        <v>4</v>
      </c>
      <c r="I12" s="71">
        <v>60</v>
      </c>
      <c r="J12" s="36">
        <v>2640.9</v>
      </c>
      <c r="K12" s="71"/>
      <c r="L12" s="71"/>
      <c r="M12" s="36">
        <f>(AM12*1462.65)+(AO12*437.36)+(AQ12*528.02)+(AS12*410.97)</f>
        <v>1925409.8</v>
      </c>
      <c r="N12" s="72" t="s">
        <v>172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>
        <v>678.2</v>
      </c>
      <c r="AN12" s="68"/>
      <c r="AO12" s="68">
        <v>678.2</v>
      </c>
      <c r="AP12" s="68"/>
      <c r="AQ12" s="68">
        <v>678.2</v>
      </c>
      <c r="AR12" s="68"/>
      <c r="AS12" s="68">
        <v>678.2</v>
      </c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54"/>
    </row>
    <row r="13" spans="1:66" s="11" customFormat="1" ht="56.45" customHeight="1" x14ac:dyDescent="0.25">
      <c r="A13" s="78">
        <v>2019</v>
      </c>
      <c r="B13" s="94">
        <v>6</v>
      </c>
      <c r="C13" s="26" t="s">
        <v>174</v>
      </c>
      <c r="D13" s="42" t="s">
        <v>190</v>
      </c>
      <c r="E13" s="71">
        <v>1971</v>
      </c>
      <c r="F13" s="71" t="s">
        <v>162</v>
      </c>
      <c r="G13" s="71">
        <v>5</v>
      </c>
      <c r="H13" s="71">
        <v>6</v>
      </c>
      <c r="I13" s="71">
        <v>100</v>
      </c>
      <c r="J13" s="36">
        <v>4518.2</v>
      </c>
      <c r="K13" s="71"/>
      <c r="L13" s="71"/>
      <c r="M13" s="36">
        <f>(P13*1208.06)</f>
        <v>782822.88</v>
      </c>
      <c r="N13" s="72" t="s">
        <v>172</v>
      </c>
      <c r="O13" s="68"/>
      <c r="P13" s="68">
        <v>648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54"/>
    </row>
    <row r="14" spans="1:66" s="11" customFormat="1" ht="56.45" customHeight="1" x14ac:dyDescent="0.25">
      <c r="A14" s="78">
        <v>2019</v>
      </c>
      <c r="B14" s="94">
        <v>7</v>
      </c>
      <c r="C14" s="26" t="s">
        <v>174</v>
      </c>
      <c r="D14" s="42" t="s">
        <v>191</v>
      </c>
      <c r="E14" s="71">
        <v>1967</v>
      </c>
      <c r="F14" s="71" t="s">
        <v>175</v>
      </c>
      <c r="G14" s="71">
        <v>5</v>
      </c>
      <c r="H14" s="71">
        <v>4</v>
      </c>
      <c r="I14" s="71">
        <v>80</v>
      </c>
      <c r="J14" s="36">
        <v>3544.5</v>
      </c>
      <c r="K14" s="71"/>
      <c r="L14" s="71"/>
      <c r="M14" s="36">
        <f>(AM14*1462.65)+(AO14*495.2)+(AS14*467.28)+(AQ14*572.45)</f>
        <v>2717306.2700000005</v>
      </c>
      <c r="N14" s="72" t="s">
        <v>172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>
        <v>906.5</v>
      </c>
      <c r="AN14" s="68"/>
      <c r="AO14" s="68">
        <f>AM14</f>
        <v>906.5</v>
      </c>
      <c r="AP14" s="68"/>
      <c r="AQ14" s="68">
        <f>AO14</f>
        <v>906.5</v>
      </c>
      <c r="AR14" s="68"/>
      <c r="AS14" s="68">
        <f>AM14</f>
        <v>906.5</v>
      </c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54"/>
    </row>
    <row r="15" spans="1:66" s="11" customFormat="1" ht="56.45" customHeight="1" x14ac:dyDescent="0.3">
      <c r="A15" s="78" t="s">
        <v>257</v>
      </c>
      <c r="B15" s="94">
        <v>8</v>
      </c>
      <c r="C15" s="26" t="s">
        <v>174</v>
      </c>
      <c r="D15" s="126" t="s">
        <v>192</v>
      </c>
      <c r="E15" s="34">
        <v>1988</v>
      </c>
      <c r="F15" s="34" t="s">
        <v>161</v>
      </c>
      <c r="G15" s="34">
        <v>5</v>
      </c>
      <c r="H15" s="34">
        <v>5</v>
      </c>
      <c r="I15" s="34">
        <v>75</v>
      </c>
      <c r="J15" s="31">
        <v>3491</v>
      </c>
      <c r="K15" s="71"/>
      <c r="L15" s="71"/>
      <c r="M15" s="36">
        <f>(S15*255.02)+(AO15*437.36)+(AQ15*528.02)+(AS15*467.28)</f>
        <v>2083846.2659999998</v>
      </c>
      <c r="N15" s="72" t="s">
        <v>172</v>
      </c>
      <c r="O15" s="68"/>
      <c r="P15" s="68"/>
      <c r="Q15" s="68"/>
      <c r="R15" s="68"/>
      <c r="S15" s="68">
        <v>2795.6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>
        <v>956.9</v>
      </c>
      <c r="AP15" s="68"/>
      <c r="AQ15" s="68">
        <f>AO15</f>
        <v>956.9</v>
      </c>
      <c r="AR15" s="68"/>
      <c r="AS15" s="68">
        <f>AQ15</f>
        <v>956.9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54"/>
    </row>
    <row r="16" spans="1:66" s="11" customFormat="1" ht="56.45" customHeight="1" x14ac:dyDescent="0.3">
      <c r="A16" s="78" t="s">
        <v>257</v>
      </c>
      <c r="B16" s="94">
        <v>9</v>
      </c>
      <c r="C16" s="26" t="s">
        <v>174</v>
      </c>
      <c r="D16" s="126" t="s">
        <v>193</v>
      </c>
      <c r="E16" s="34">
        <v>1988</v>
      </c>
      <c r="F16" s="34" t="s">
        <v>161</v>
      </c>
      <c r="G16" s="34">
        <v>5</v>
      </c>
      <c r="H16" s="34">
        <v>5</v>
      </c>
      <c r="I16" s="34">
        <v>75</v>
      </c>
      <c r="J16" s="31">
        <v>3495.5</v>
      </c>
      <c r="K16" s="71"/>
      <c r="L16" s="71"/>
      <c r="M16" s="36">
        <f>(S16*255.02)+(AO16*437.36)+(AQ16*528.02)+(AS16*467.28)</f>
        <v>2086656.034</v>
      </c>
      <c r="N16" s="72" t="s">
        <v>172</v>
      </c>
      <c r="O16" s="68"/>
      <c r="P16" s="68"/>
      <c r="Q16" s="68"/>
      <c r="R16" s="68"/>
      <c r="S16" s="68">
        <v>2801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>
        <v>957.9</v>
      </c>
      <c r="AP16" s="68"/>
      <c r="AQ16" s="68">
        <f>AO16</f>
        <v>957.9</v>
      </c>
      <c r="AR16" s="68"/>
      <c r="AS16" s="68">
        <f>AQ16</f>
        <v>957.9</v>
      </c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54"/>
    </row>
    <row r="17" spans="1:66" s="11" customFormat="1" ht="56.45" customHeight="1" x14ac:dyDescent="0.3">
      <c r="A17" s="78">
        <v>219</v>
      </c>
      <c r="B17" s="94">
        <v>10</v>
      </c>
      <c r="C17" s="26" t="s">
        <v>174</v>
      </c>
      <c r="D17" s="126" t="s">
        <v>194</v>
      </c>
      <c r="E17" s="79">
        <v>1992</v>
      </c>
      <c r="F17" s="34" t="s">
        <v>161</v>
      </c>
      <c r="G17" s="34">
        <v>5</v>
      </c>
      <c r="H17" s="34">
        <v>4</v>
      </c>
      <c r="I17" s="34">
        <v>75</v>
      </c>
      <c r="J17" s="34">
        <v>3514.9</v>
      </c>
      <c r="K17" s="71"/>
      <c r="L17" s="71"/>
      <c r="M17" s="36">
        <f>(AD17*1837.26)</f>
        <v>1773874.53</v>
      </c>
      <c r="N17" s="72" t="s">
        <v>172</v>
      </c>
      <c r="O17" s="68"/>
      <c r="P17" s="68"/>
      <c r="Q17" s="68"/>
      <c r="R17" s="68"/>
      <c r="S17" s="68">
        <v>2920.5</v>
      </c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>
        <v>965.5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54"/>
    </row>
    <row r="18" spans="1:66" s="11" customFormat="1" ht="56.45" customHeight="1" x14ac:dyDescent="0.3">
      <c r="A18" s="78">
        <v>2019</v>
      </c>
      <c r="B18" s="94">
        <v>11</v>
      </c>
      <c r="C18" s="26" t="s">
        <v>174</v>
      </c>
      <c r="D18" s="126" t="s">
        <v>195</v>
      </c>
      <c r="E18" s="79">
        <v>1992</v>
      </c>
      <c r="F18" s="34" t="s">
        <v>161</v>
      </c>
      <c r="G18" s="34">
        <v>5</v>
      </c>
      <c r="H18" s="34">
        <v>4</v>
      </c>
      <c r="I18" s="34">
        <v>78</v>
      </c>
      <c r="J18" s="34">
        <v>3413.3</v>
      </c>
      <c r="K18" s="71"/>
      <c r="L18" s="71"/>
      <c r="M18" s="36">
        <f>(AO18*437.36)+(AQ18*572.45)</f>
        <v>721206.30200000014</v>
      </c>
      <c r="N18" s="72" t="s">
        <v>172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>
        <v>714.2</v>
      </c>
      <c r="AP18" s="68"/>
      <c r="AQ18" s="68">
        <f>AO18</f>
        <v>714.2</v>
      </c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54"/>
    </row>
    <row r="19" spans="1:66" s="11" customFormat="1" ht="56.45" customHeight="1" x14ac:dyDescent="0.3">
      <c r="A19" s="78">
        <v>2019</v>
      </c>
      <c r="B19" s="94">
        <v>12</v>
      </c>
      <c r="C19" s="26" t="s">
        <v>174</v>
      </c>
      <c r="D19" s="126" t="s">
        <v>196</v>
      </c>
      <c r="E19" s="35">
        <v>1960</v>
      </c>
      <c r="F19" s="35" t="s">
        <v>179</v>
      </c>
      <c r="G19" s="32">
        <v>3</v>
      </c>
      <c r="H19" s="32">
        <v>3</v>
      </c>
      <c r="I19" s="32">
        <v>36</v>
      </c>
      <c r="J19" s="35">
        <v>1542.3</v>
      </c>
      <c r="K19" s="71"/>
      <c r="L19" s="71"/>
      <c r="M19" s="36">
        <f>(AO20*437.36)+(AS20*438.96)+(AM19*1462.65)+204000</f>
        <v>1411934.2800000003</v>
      </c>
      <c r="N19" s="72" t="s">
        <v>172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>
        <f>AO19</f>
        <v>517.6</v>
      </c>
      <c r="AN19" s="68"/>
      <c r="AO19" s="68">
        <v>517.6</v>
      </c>
      <c r="AP19" s="68"/>
      <c r="AQ19" s="68"/>
      <c r="AR19" s="68"/>
      <c r="AS19" s="68">
        <f>AO19</f>
        <v>517.6</v>
      </c>
      <c r="AT19" s="68"/>
      <c r="AU19" s="68"/>
      <c r="AV19" s="68"/>
      <c r="AW19" s="68"/>
      <c r="AX19" s="68"/>
      <c r="AY19" s="68">
        <v>1</v>
      </c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54"/>
    </row>
    <row r="20" spans="1:66" s="11" customFormat="1" ht="56.45" customHeight="1" x14ac:dyDescent="0.3">
      <c r="A20" s="78">
        <v>2019</v>
      </c>
      <c r="B20" s="94">
        <v>13</v>
      </c>
      <c r="C20" s="26" t="s">
        <v>174</v>
      </c>
      <c r="D20" s="126" t="s">
        <v>197</v>
      </c>
      <c r="E20" s="35">
        <v>1960</v>
      </c>
      <c r="F20" s="35" t="s">
        <v>179</v>
      </c>
      <c r="G20" s="32">
        <v>3</v>
      </c>
      <c r="H20" s="32">
        <v>3</v>
      </c>
      <c r="I20" s="32">
        <v>36</v>
      </c>
      <c r="J20" s="35">
        <v>1539</v>
      </c>
      <c r="K20" s="71"/>
      <c r="L20" s="71"/>
      <c r="M20" s="36">
        <f>(AO21*437.36)+(AS21*438.96)+(AM20*1462.65)+204000</f>
        <v>1514574.0009999999</v>
      </c>
      <c r="N20" s="72" t="s">
        <v>172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>
        <f>AO20</f>
        <v>514.5</v>
      </c>
      <c r="AN20" s="68"/>
      <c r="AO20" s="68">
        <v>514.5</v>
      </c>
      <c r="AP20" s="68"/>
      <c r="AQ20" s="68"/>
      <c r="AR20" s="68"/>
      <c r="AS20" s="68">
        <v>514.5</v>
      </c>
      <c r="AT20" s="68"/>
      <c r="AU20" s="68"/>
      <c r="AV20" s="68"/>
      <c r="AW20" s="68"/>
      <c r="AX20" s="68"/>
      <c r="AY20" s="68">
        <v>1</v>
      </c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54"/>
    </row>
    <row r="21" spans="1:66" s="11" customFormat="1" ht="56.45" customHeight="1" x14ac:dyDescent="0.3">
      <c r="A21" s="78">
        <v>2019</v>
      </c>
      <c r="B21" s="94">
        <v>14</v>
      </c>
      <c r="C21" s="26" t="s">
        <v>174</v>
      </c>
      <c r="D21" s="126" t="s">
        <v>198</v>
      </c>
      <c r="E21" s="34">
        <v>1964</v>
      </c>
      <c r="F21" s="34" t="s">
        <v>179</v>
      </c>
      <c r="G21" s="34">
        <v>4</v>
      </c>
      <c r="H21" s="34">
        <v>3</v>
      </c>
      <c r="I21" s="34">
        <v>48</v>
      </c>
      <c r="J21" s="30">
        <v>2019.6</v>
      </c>
      <c r="K21" s="71"/>
      <c r="L21" s="71"/>
      <c r="M21" s="36">
        <f>(AM21*1462.65)+(AO21*495.2)+(AQ21*528.02)+(AS21*467.28)+204000</f>
        <v>2084565.92</v>
      </c>
      <c r="N21" s="72" t="s">
        <v>172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>
        <v>636.79999999999995</v>
      </c>
      <c r="AN21" s="68"/>
      <c r="AO21" s="68">
        <f>AM21</f>
        <v>636.79999999999995</v>
      </c>
      <c r="AP21" s="68"/>
      <c r="AQ21" s="68">
        <f>AO21</f>
        <v>636.79999999999995</v>
      </c>
      <c r="AR21" s="68"/>
      <c r="AS21" s="68">
        <f>AQ21</f>
        <v>636.79999999999995</v>
      </c>
      <c r="AT21" s="68"/>
      <c r="AU21" s="68"/>
      <c r="AV21" s="68"/>
      <c r="AW21" s="68"/>
      <c r="AX21" s="68"/>
      <c r="AY21" s="68">
        <v>1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54"/>
    </row>
    <row r="22" spans="1:66" s="11" customFormat="1" ht="56.45" customHeight="1" x14ac:dyDescent="0.3">
      <c r="A22" s="78">
        <v>2019</v>
      </c>
      <c r="B22" s="94">
        <v>15</v>
      </c>
      <c r="C22" s="26" t="s">
        <v>174</v>
      </c>
      <c r="D22" s="126" t="s">
        <v>199</v>
      </c>
      <c r="E22" s="34">
        <v>2007</v>
      </c>
      <c r="F22" s="34" t="s">
        <v>161</v>
      </c>
      <c r="G22" s="34">
        <v>5</v>
      </c>
      <c r="H22" s="34">
        <v>5</v>
      </c>
      <c r="I22" s="34">
        <v>96</v>
      </c>
      <c r="J22" s="31">
        <v>5946.2</v>
      </c>
      <c r="K22" s="71"/>
      <c r="L22" s="71"/>
      <c r="M22" s="36">
        <f>(AD22*1837.26)</f>
        <v>2760483.15</v>
      </c>
      <c r="N22" s="72" t="s">
        <v>172</v>
      </c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>
        <v>1502.5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54"/>
    </row>
    <row r="23" spans="1:66" s="11" customFormat="1" ht="56.45" customHeight="1" x14ac:dyDescent="0.25">
      <c r="A23" s="78">
        <v>2019</v>
      </c>
      <c r="B23" s="94">
        <v>16</v>
      </c>
      <c r="C23" s="26" t="s">
        <v>174</v>
      </c>
      <c r="D23" s="42" t="s">
        <v>176</v>
      </c>
      <c r="E23" s="71">
        <v>1954</v>
      </c>
      <c r="F23" s="71" t="s">
        <v>162</v>
      </c>
      <c r="G23" s="71">
        <v>2</v>
      </c>
      <c r="H23" s="71">
        <v>1</v>
      </c>
      <c r="I23" s="71">
        <v>6</v>
      </c>
      <c r="J23" s="36">
        <v>287.5</v>
      </c>
      <c r="K23" s="71"/>
      <c r="L23" s="71"/>
      <c r="M23" s="36">
        <f>(AE23*2243.05)</f>
        <v>735944.70500000007</v>
      </c>
      <c r="N23" s="72" t="s">
        <v>172</v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E23" s="68">
        <v>328.1</v>
      </c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54"/>
    </row>
    <row r="24" spans="1:66" s="11" customFormat="1" ht="56.45" customHeight="1" x14ac:dyDescent="0.25">
      <c r="A24" s="78">
        <v>2019</v>
      </c>
      <c r="B24" s="94">
        <v>17</v>
      </c>
      <c r="C24" s="26" t="s">
        <v>174</v>
      </c>
      <c r="D24" s="42" t="s">
        <v>177</v>
      </c>
      <c r="E24" s="71">
        <v>1952</v>
      </c>
      <c r="F24" s="71" t="s">
        <v>162</v>
      </c>
      <c r="G24" s="71">
        <v>2</v>
      </c>
      <c r="H24" s="71">
        <v>1</v>
      </c>
      <c r="I24" s="71">
        <v>8</v>
      </c>
      <c r="J24" s="36">
        <v>471.7</v>
      </c>
      <c r="K24" s="71"/>
      <c r="L24" s="71"/>
      <c r="M24" s="36">
        <f>(AE24*2243.05)</f>
        <v>1014082.9050000001</v>
      </c>
      <c r="N24" s="72" t="s">
        <v>172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>
        <v>452.1</v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54"/>
    </row>
    <row r="25" spans="1:66" s="11" customFormat="1" ht="56.45" customHeight="1" x14ac:dyDescent="0.25">
      <c r="A25" s="78">
        <v>2019</v>
      </c>
      <c r="B25" s="94">
        <v>18</v>
      </c>
      <c r="C25" s="26" t="s">
        <v>174</v>
      </c>
      <c r="D25" s="42" t="s">
        <v>180</v>
      </c>
      <c r="E25" s="71">
        <v>1969</v>
      </c>
      <c r="F25" s="71" t="s">
        <v>162</v>
      </c>
      <c r="G25" s="71">
        <v>2</v>
      </c>
      <c r="H25" s="71">
        <v>2</v>
      </c>
      <c r="I25" s="71">
        <v>16</v>
      </c>
      <c r="J25" s="36">
        <v>757.8</v>
      </c>
      <c r="K25" s="71"/>
      <c r="L25" s="71"/>
      <c r="M25" s="36">
        <f>(AE25*2243.05)+(AM25*1462.65)+(AO25*437.36)+(AQ25*528.02)+(AS25*261.38)</f>
        <v>2883972.932</v>
      </c>
      <c r="N25" s="72" t="s">
        <v>172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>
        <v>684.8</v>
      </c>
      <c r="AF25" s="68"/>
      <c r="AG25" s="68"/>
      <c r="AH25" s="68"/>
      <c r="AI25" s="68"/>
      <c r="AJ25" s="68"/>
      <c r="AK25" s="68"/>
      <c r="AL25" s="68"/>
      <c r="AM25" s="68">
        <v>501.2</v>
      </c>
      <c r="AN25" s="68"/>
      <c r="AO25" s="68">
        <v>501.2</v>
      </c>
      <c r="AP25" s="68"/>
      <c r="AQ25" s="68">
        <v>501.2</v>
      </c>
      <c r="AR25" s="68"/>
      <c r="AS25" s="68">
        <v>501.2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54"/>
    </row>
    <row r="26" spans="1:66" s="11" customFormat="1" ht="56.45" customHeight="1" x14ac:dyDescent="0.25">
      <c r="A26" s="78" t="s">
        <v>257</v>
      </c>
      <c r="B26" s="94">
        <v>19</v>
      </c>
      <c r="C26" s="26" t="s">
        <v>174</v>
      </c>
      <c r="D26" s="42" t="s">
        <v>178</v>
      </c>
      <c r="E26" s="71">
        <v>1978</v>
      </c>
      <c r="F26" s="71" t="s">
        <v>175</v>
      </c>
      <c r="G26" s="71">
        <v>9</v>
      </c>
      <c r="H26" s="71">
        <v>4</v>
      </c>
      <c r="I26" s="71">
        <v>144</v>
      </c>
      <c r="J26" s="36">
        <v>7271.8</v>
      </c>
      <c r="K26" s="71"/>
      <c r="L26" s="71"/>
      <c r="M26" s="36">
        <f>(S26*328.08)+(AD26*1837.26)+AM26*1678.84+AO26*530.11+AQ26*572.8+AS26*282.31+195000+AZ26*329.18</f>
        <v>9703991.2640000004</v>
      </c>
      <c r="N26" s="72" t="s">
        <v>172</v>
      </c>
      <c r="O26" s="68"/>
      <c r="P26" s="68"/>
      <c r="Q26" s="68"/>
      <c r="R26" s="68"/>
      <c r="S26" s="68">
        <v>5762.5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>
        <v>1053.5999999999999</v>
      </c>
      <c r="AE26" s="68"/>
      <c r="AF26" s="68"/>
      <c r="AG26" s="68"/>
      <c r="AH26" s="68"/>
      <c r="AI26" s="68"/>
      <c r="AJ26" s="68"/>
      <c r="AK26" s="68"/>
      <c r="AL26" s="68"/>
      <c r="AM26" s="68">
        <v>1073.4000000000001</v>
      </c>
      <c r="AN26" s="68"/>
      <c r="AO26" s="68">
        <f>AM26</f>
        <v>1073.4000000000001</v>
      </c>
      <c r="AP26" s="68"/>
      <c r="AQ26" s="68">
        <f>AM26</f>
        <v>1073.4000000000001</v>
      </c>
      <c r="AR26" s="68"/>
      <c r="AS26" s="68">
        <f>AM26</f>
        <v>1073.4000000000001</v>
      </c>
      <c r="AT26" s="68"/>
      <c r="AU26" s="68"/>
      <c r="AV26" s="68"/>
      <c r="AW26" s="68"/>
      <c r="AX26" s="68"/>
      <c r="AY26" s="68">
        <v>1</v>
      </c>
      <c r="AZ26" s="68">
        <f>J26</f>
        <v>7271.8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54"/>
    </row>
    <row r="27" spans="1:66" s="11" customFormat="1" ht="56.45" customHeight="1" x14ac:dyDescent="0.25">
      <c r="A27" s="78">
        <v>2019</v>
      </c>
      <c r="B27" s="94">
        <v>20</v>
      </c>
      <c r="C27" s="26" t="s">
        <v>174</v>
      </c>
      <c r="D27" s="42" t="s">
        <v>217</v>
      </c>
      <c r="E27" s="71">
        <v>1990</v>
      </c>
      <c r="F27" s="71" t="s">
        <v>175</v>
      </c>
      <c r="G27" s="71">
        <v>9</v>
      </c>
      <c r="H27" s="71">
        <v>3</v>
      </c>
      <c r="I27" s="71">
        <v>107</v>
      </c>
      <c r="J27" s="36">
        <v>5947.7</v>
      </c>
      <c r="K27" s="71"/>
      <c r="L27" s="71"/>
      <c r="M27" s="36">
        <f>(S27*328.05)+(AD27*1837.26)</f>
        <v>3058775.8470000001</v>
      </c>
      <c r="N27" s="72" t="s">
        <v>172</v>
      </c>
      <c r="O27" s="68"/>
      <c r="P27" s="68"/>
      <c r="Q27" s="68"/>
      <c r="R27" s="68"/>
      <c r="S27" s="68">
        <v>4274.1000000000004</v>
      </c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>
        <v>901.7</v>
      </c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54"/>
    </row>
    <row r="28" spans="1:66" s="11" customFormat="1" ht="56.45" customHeight="1" x14ac:dyDescent="0.25">
      <c r="A28" s="78">
        <v>2019</v>
      </c>
      <c r="B28" s="94">
        <v>21</v>
      </c>
      <c r="C28" s="26" t="s">
        <v>174</v>
      </c>
      <c r="D28" s="42" t="s">
        <v>219</v>
      </c>
      <c r="E28" s="71">
        <v>1968</v>
      </c>
      <c r="F28" s="71" t="s">
        <v>175</v>
      </c>
      <c r="G28" s="71">
        <v>5</v>
      </c>
      <c r="H28" s="71">
        <v>4</v>
      </c>
      <c r="I28" s="71">
        <v>60</v>
      </c>
      <c r="J28" s="36">
        <v>2609.4</v>
      </c>
      <c r="K28" s="71"/>
      <c r="L28" s="71"/>
      <c r="M28" s="36">
        <f>AD28*1837.26+U28*1356.08</f>
        <v>3735350.7784000002</v>
      </c>
      <c r="N28" s="72" t="s">
        <v>172</v>
      </c>
      <c r="O28" s="68"/>
      <c r="P28" s="68"/>
      <c r="Q28" s="68"/>
      <c r="R28" s="68"/>
      <c r="S28" s="68"/>
      <c r="T28" s="68"/>
      <c r="U28" s="68">
        <v>1956.2</v>
      </c>
      <c r="V28" s="68"/>
      <c r="W28" s="68"/>
      <c r="X28" s="68"/>
      <c r="Y28" s="68"/>
      <c r="Z28" s="68"/>
      <c r="AA28" s="68"/>
      <c r="AB28" s="68"/>
      <c r="AC28" s="68"/>
      <c r="AD28" s="68">
        <v>589.24</v>
      </c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54"/>
    </row>
    <row r="29" spans="1:66" s="11" customFormat="1" ht="56.45" customHeight="1" x14ac:dyDescent="0.25">
      <c r="A29" s="78" t="s">
        <v>257</v>
      </c>
      <c r="B29" s="94">
        <v>22</v>
      </c>
      <c r="C29" s="26" t="s">
        <v>174</v>
      </c>
      <c r="D29" s="42" t="s">
        <v>220</v>
      </c>
      <c r="E29" s="71">
        <v>1973</v>
      </c>
      <c r="F29" s="71" t="s">
        <v>175</v>
      </c>
      <c r="G29" s="71">
        <v>5</v>
      </c>
      <c r="H29" s="71">
        <v>4</v>
      </c>
      <c r="I29" s="71">
        <v>60</v>
      </c>
      <c r="J29" s="36">
        <v>2645</v>
      </c>
      <c r="K29" s="71"/>
      <c r="L29" s="71"/>
      <c r="M29" s="36">
        <f>(U29*1359.08)+(AD29*1837.26)+(AZ29*338.14)+204000</f>
        <v>4888341.9400000004</v>
      </c>
      <c r="N29" s="72" t="s">
        <v>172</v>
      </c>
      <c r="O29" s="68"/>
      <c r="P29" s="68"/>
      <c r="Q29" s="68"/>
      <c r="R29" s="68"/>
      <c r="S29" s="68"/>
      <c r="T29" s="68"/>
      <c r="U29" s="68">
        <v>1956.7</v>
      </c>
      <c r="V29" s="68"/>
      <c r="W29" s="68"/>
      <c r="X29" s="68"/>
      <c r="Y29" s="68"/>
      <c r="Z29" s="68"/>
      <c r="AA29" s="68"/>
      <c r="AB29" s="68"/>
      <c r="AC29" s="68"/>
      <c r="AD29" s="68">
        <v>615.4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>
        <v>585.79999999999995</v>
      </c>
      <c r="AR29" s="68"/>
      <c r="AS29" s="68"/>
      <c r="AT29" s="68"/>
      <c r="AU29" s="68"/>
      <c r="AV29" s="68"/>
      <c r="AW29" s="68"/>
      <c r="AX29" s="68"/>
      <c r="AY29" s="68">
        <v>1</v>
      </c>
      <c r="AZ29" s="68">
        <f>J29</f>
        <v>2645</v>
      </c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54"/>
    </row>
    <row r="30" spans="1:66" s="11" customFormat="1" ht="56.45" customHeight="1" x14ac:dyDescent="0.25">
      <c r="A30" s="78">
        <v>2019</v>
      </c>
      <c r="B30" s="94">
        <v>23</v>
      </c>
      <c r="C30" s="26" t="s">
        <v>174</v>
      </c>
      <c r="D30" s="42" t="s">
        <v>221</v>
      </c>
      <c r="E30" s="71">
        <v>1961</v>
      </c>
      <c r="F30" s="71" t="s">
        <v>162</v>
      </c>
      <c r="G30" s="71">
        <v>3</v>
      </c>
      <c r="H30" s="71">
        <v>3</v>
      </c>
      <c r="I30" s="71">
        <v>36</v>
      </c>
      <c r="J30" s="36">
        <v>1476.34</v>
      </c>
      <c r="K30" s="71"/>
      <c r="L30" s="71"/>
      <c r="M30" s="36">
        <f>T30*1076.49</f>
        <v>1529154.0449999999</v>
      </c>
      <c r="N30" s="72" t="s">
        <v>172</v>
      </c>
      <c r="O30" s="68"/>
      <c r="P30" s="68"/>
      <c r="Q30" s="68"/>
      <c r="R30" s="68"/>
      <c r="S30" s="68"/>
      <c r="T30" s="68">
        <v>1420.5</v>
      </c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54"/>
    </row>
    <row r="31" spans="1:66" s="11" customFormat="1" ht="56.45" customHeight="1" x14ac:dyDescent="0.25">
      <c r="A31" s="78">
        <v>2019</v>
      </c>
      <c r="B31" s="94">
        <v>24</v>
      </c>
      <c r="C31" s="26" t="s">
        <v>174</v>
      </c>
      <c r="D31" s="42" t="s">
        <v>218</v>
      </c>
      <c r="E31" s="27">
        <v>1988</v>
      </c>
      <c r="F31" s="27" t="s">
        <v>175</v>
      </c>
      <c r="G31" s="27">
        <v>5</v>
      </c>
      <c r="H31" s="27">
        <v>4</v>
      </c>
      <c r="I31" s="27">
        <v>60</v>
      </c>
      <c r="J31" s="29">
        <v>3051</v>
      </c>
      <c r="K31" s="71"/>
      <c r="L31" s="71"/>
      <c r="M31" s="36">
        <f>U31*1359.08</f>
        <v>2659447.7439999999</v>
      </c>
      <c r="N31" s="72" t="s">
        <v>172</v>
      </c>
      <c r="O31" s="68"/>
      <c r="P31" s="68"/>
      <c r="Q31" s="68"/>
      <c r="R31" s="68"/>
      <c r="S31" s="68"/>
      <c r="T31" s="68"/>
      <c r="U31" s="68">
        <v>1956.8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54"/>
    </row>
    <row r="32" spans="1:66" s="11" customFormat="1" ht="56.45" customHeight="1" x14ac:dyDescent="0.25">
      <c r="A32" s="78">
        <v>2019</v>
      </c>
      <c r="B32" s="94">
        <v>25</v>
      </c>
      <c r="C32" s="26" t="s">
        <v>174</v>
      </c>
      <c r="D32" s="42" t="s">
        <v>222</v>
      </c>
      <c r="E32" s="71">
        <v>1959</v>
      </c>
      <c r="F32" s="71" t="s">
        <v>162</v>
      </c>
      <c r="G32" s="71">
        <v>2</v>
      </c>
      <c r="H32" s="71">
        <v>2</v>
      </c>
      <c r="I32" s="71">
        <v>16</v>
      </c>
      <c r="J32" s="36">
        <v>641.04</v>
      </c>
      <c r="K32" s="71"/>
      <c r="L32" s="71"/>
      <c r="M32" s="36">
        <f t="shared" ref="M32" si="0">AG32*1426.46</f>
        <v>858300.98200000008</v>
      </c>
      <c r="N32" s="72" t="s">
        <v>172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>
        <v>601.70000000000005</v>
      </c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54"/>
    </row>
    <row r="33" spans="1:66" s="11" customFormat="1" ht="56.45" customHeight="1" x14ac:dyDescent="0.25">
      <c r="A33" s="78">
        <v>2019</v>
      </c>
      <c r="B33" s="94">
        <v>26</v>
      </c>
      <c r="C33" s="26" t="s">
        <v>174</v>
      </c>
      <c r="D33" s="127" t="s">
        <v>223</v>
      </c>
      <c r="E33" s="71">
        <v>1971</v>
      </c>
      <c r="F33" s="71" t="s">
        <v>162</v>
      </c>
      <c r="G33" s="71">
        <v>5</v>
      </c>
      <c r="H33" s="71">
        <v>4</v>
      </c>
      <c r="I33" s="71">
        <v>80</v>
      </c>
      <c r="J33" s="36">
        <v>2834.2</v>
      </c>
      <c r="K33" s="71"/>
      <c r="L33" s="71"/>
      <c r="M33" s="36">
        <f t="shared" ref="M33" si="1">AD33*1837.26</f>
        <v>1472380.1639999999</v>
      </c>
      <c r="N33" s="72" t="s">
        <v>172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>
        <v>801.4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54"/>
    </row>
    <row r="34" spans="1:66" s="11" customFormat="1" ht="56.45" customHeight="1" x14ac:dyDescent="0.25">
      <c r="A34" s="78">
        <v>2019</v>
      </c>
      <c r="B34" s="94">
        <v>27</v>
      </c>
      <c r="C34" s="26" t="s">
        <v>174</v>
      </c>
      <c r="D34" s="127" t="s">
        <v>224</v>
      </c>
      <c r="E34" s="71">
        <v>1992</v>
      </c>
      <c r="F34" s="71" t="s">
        <v>162</v>
      </c>
      <c r="G34" s="71">
        <v>9</v>
      </c>
      <c r="H34" s="71">
        <v>1</v>
      </c>
      <c r="I34" s="71">
        <v>36</v>
      </c>
      <c r="J34" s="36">
        <v>1945.5</v>
      </c>
      <c r="K34" s="71"/>
      <c r="L34" s="71"/>
      <c r="M34" s="36">
        <f>AD34*1837.26+AM34*1678.84+AQ34*572.8</f>
        <v>1425806.4239999999</v>
      </c>
      <c r="N34" s="72" t="s">
        <v>172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>
        <v>351.4</v>
      </c>
      <c r="AE34" s="68"/>
      <c r="AF34" s="68"/>
      <c r="AG34" s="68"/>
      <c r="AH34" s="68"/>
      <c r="AI34" s="68"/>
      <c r="AJ34" s="68"/>
      <c r="AK34" s="68"/>
      <c r="AL34" s="68"/>
      <c r="AM34" s="68">
        <v>346.5</v>
      </c>
      <c r="AN34" s="68"/>
      <c r="AO34" s="68"/>
      <c r="AP34" s="68"/>
      <c r="AQ34" s="68">
        <f>AM34</f>
        <v>346.5</v>
      </c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54"/>
    </row>
    <row r="35" spans="1:66" s="83" customFormat="1" ht="56.45" customHeight="1" x14ac:dyDescent="0.25">
      <c r="A35" s="91" t="s">
        <v>257</v>
      </c>
      <c r="B35" s="94">
        <v>28</v>
      </c>
      <c r="C35" s="58" t="s">
        <v>174</v>
      </c>
      <c r="D35" s="128" t="s">
        <v>256</v>
      </c>
      <c r="E35" s="62">
        <v>1952</v>
      </c>
      <c r="F35" s="62" t="s">
        <v>162</v>
      </c>
      <c r="G35" s="62">
        <v>2</v>
      </c>
      <c r="H35" s="62">
        <v>1</v>
      </c>
      <c r="I35" s="62">
        <v>29</v>
      </c>
      <c r="J35" s="62">
        <v>804.2</v>
      </c>
      <c r="K35" s="65"/>
      <c r="L35" s="65"/>
      <c r="M35" s="60">
        <f>AB35*10494.41+AG35*1426.46+AR35*291.61+AS35*410.97+204000+AZ35*329.81+BA35*207.23</f>
        <v>2122478.5290000001</v>
      </c>
      <c r="N35" s="92" t="s">
        <v>172</v>
      </c>
      <c r="O35" s="50"/>
      <c r="P35" s="50"/>
      <c r="Q35" s="50"/>
      <c r="R35" s="50"/>
      <c r="S35" s="50"/>
      <c r="T35" s="50"/>
      <c r="U35" s="50"/>
      <c r="V35" s="50"/>
      <c r="W35" s="50"/>
      <c r="X35" s="82"/>
      <c r="Y35" s="50"/>
      <c r="Z35" s="50"/>
      <c r="AA35" s="50"/>
      <c r="AB35" s="50">
        <v>2.2000000000000002</v>
      </c>
      <c r="AC35" s="50"/>
      <c r="AD35" s="50"/>
      <c r="AE35" s="50"/>
      <c r="AF35" s="82"/>
      <c r="AG35" s="50">
        <v>708.9</v>
      </c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>
        <v>804.2</v>
      </c>
      <c r="AS35" s="93">
        <v>529.9</v>
      </c>
      <c r="AT35" s="50"/>
      <c r="AU35" s="50"/>
      <c r="AV35" s="50"/>
      <c r="AW35" s="50"/>
      <c r="AX35" s="50"/>
      <c r="AY35" s="50">
        <v>1</v>
      </c>
      <c r="AZ35" s="50">
        <v>804.2</v>
      </c>
      <c r="BA35" s="50">
        <v>804.2</v>
      </c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82"/>
    </row>
    <row r="36" spans="1:66" s="11" customFormat="1" ht="56.45" customHeight="1" x14ac:dyDescent="0.25">
      <c r="A36" s="78" t="s">
        <v>257</v>
      </c>
      <c r="B36" s="94">
        <v>29</v>
      </c>
      <c r="C36" s="26" t="s">
        <v>174</v>
      </c>
      <c r="D36" s="127" t="s">
        <v>245</v>
      </c>
      <c r="E36" s="71">
        <v>1980</v>
      </c>
      <c r="F36" s="71" t="s">
        <v>162</v>
      </c>
      <c r="G36" s="71">
        <v>14</v>
      </c>
      <c r="H36" s="71">
        <v>1</v>
      </c>
      <c r="I36" s="71">
        <v>107</v>
      </c>
      <c r="J36" s="36">
        <v>5156.6000000000004</v>
      </c>
      <c r="K36" s="71"/>
      <c r="L36" s="71"/>
      <c r="M36" s="36">
        <f>AD36*1837.26+AM36*1678.84+AO36*530.11+AQ36*572.8+AS36*282.31+195000+AZ36*329.18</f>
        <v>4745923.4160000002</v>
      </c>
      <c r="N36" s="72" t="s">
        <v>172</v>
      </c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>
        <v>645.70000000000005</v>
      </c>
      <c r="AE36" s="68"/>
      <c r="AF36" s="68"/>
      <c r="AG36" s="68"/>
      <c r="AH36" s="68"/>
      <c r="AI36" s="68"/>
      <c r="AJ36" s="68"/>
      <c r="AK36" s="68"/>
      <c r="AL36" s="68"/>
      <c r="AM36" s="68">
        <v>544.1</v>
      </c>
      <c r="AN36" s="68"/>
      <c r="AO36" s="68">
        <f>AM36</f>
        <v>544.1</v>
      </c>
      <c r="AP36" s="68"/>
      <c r="AQ36" s="68">
        <f>AM36</f>
        <v>544.1</v>
      </c>
      <c r="AR36" s="68"/>
      <c r="AS36" s="68">
        <f>AM36</f>
        <v>544.1</v>
      </c>
      <c r="AT36" s="68"/>
      <c r="AU36" s="68"/>
      <c r="AV36" s="68"/>
      <c r="AW36" s="68"/>
      <c r="AX36" s="68"/>
      <c r="AY36" s="68">
        <v>1</v>
      </c>
      <c r="AZ36" s="68">
        <f>J36</f>
        <v>5156.6000000000004</v>
      </c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54"/>
    </row>
    <row r="37" spans="1:66" s="11" customFormat="1" ht="56.45" customHeight="1" x14ac:dyDescent="0.25">
      <c r="A37" s="78" t="s">
        <v>257</v>
      </c>
      <c r="B37" s="94">
        <v>30</v>
      </c>
      <c r="C37" s="59" t="s">
        <v>174</v>
      </c>
      <c r="D37" s="128" t="s">
        <v>225</v>
      </c>
      <c r="E37" s="62">
        <v>1959</v>
      </c>
      <c r="F37" s="62" t="s">
        <v>162</v>
      </c>
      <c r="G37" s="62">
        <v>2</v>
      </c>
      <c r="H37" s="62">
        <v>1</v>
      </c>
      <c r="I37" s="62">
        <v>8</v>
      </c>
      <c r="J37" s="62">
        <v>385.1</v>
      </c>
      <c r="K37" s="71"/>
      <c r="L37" s="71"/>
      <c r="M37" s="36">
        <f t="shared" ref="M37" si="2">(AG37*1426.45)+(AH37*1244.64)+(AT37*241.93)+Y37*7322.7</f>
        <v>1032762.3990000001</v>
      </c>
      <c r="N37" s="72" t="s">
        <v>172</v>
      </c>
      <c r="O37" s="68"/>
      <c r="P37" s="68"/>
      <c r="Q37" s="68"/>
      <c r="R37" s="68"/>
      <c r="S37" s="68"/>
      <c r="T37" s="68"/>
      <c r="U37" s="68"/>
      <c r="V37" s="68"/>
      <c r="W37" s="68"/>
      <c r="X37" s="54"/>
      <c r="Y37" s="68">
        <v>6.48</v>
      </c>
      <c r="Z37" s="68"/>
      <c r="AA37" s="68"/>
      <c r="AB37" s="68"/>
      <c r="AC37" s="68"/>
      <c r="AD37" s="68"/>
      <c r="AE37" s="68"/>
      <c r="AF37" s="54"/>
      <c r="AG37" s="68">
        <v>334</v>
      </c>
      <c r="AH37" s="68">
        <v>334</v>
      </c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54"/>
      <c r="AT37" s="68">
        <v>385.1</v>
      </c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54"/>
    </row>
    <row r="38" spans="1:66" s="11" customFormat="1" ht="56.45" customHeight="1" x14ac:dyDescent="0.25">
      <c r="A38" s="78">
        <v>2019</v>
      </c>
      <c r="B38" s="94">
        <v>31</v>
      </c>
      <c r="C38" s="59" t="s">
        <v>174</v>
      </c>
      <c r="D38" s="128" t="s">
        <v>226</v>
      </c>
      <c r="E38" s="62">
        <v>1959</v>
      </c>
      <c r="F38" s="62" t="s">
        <v>162</v>
      </c>
      <c r="G38" s="62">
        <v>2</v>
      </c>
      <c r="H38" s="62">
        <v>2</v>
      </c>
      <c r="I38" s="62">
        <v>12</v>
      </c>
      <c r="J38" s="62">
        <v>652.04</v>
      </c>
      <c r="K38" s="71"/>
      <c r="L38" s="71"/>
      <c r="M38" s="36">
        <f>(AG38*1426.45)+(AH38*1244.64)+(AT38*241.93)+(T38*1076.49)</f>
        <v>943585.73719999997</v>
      </c>
      <c r="N38" s="72" t="s">
        <v>172</v>
      </c>
      <c r="O38" s="68"/>
      <c r="P38" s="68"/>
      <c r="Q38" s="68"/>
      <c r="R38" s="68"/>
      <c r="T38" s="68">
        <v>730</v>
      </c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54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54"/>
      <c r="AT38" s="68">
        <v>652.04</v>
      </c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54"/>
    </row>
    <row r="39" spans="1:66" s="11" customFormat="1" ht="56.45" customHeight="1" x14ac:dyDescent="0.25">
      <c r="A39" s="78">
        <v>2019</v>
      </c>
      <c r="B39" s="94">
        <v>32</v>
      </c>
      <c r="C39" s="59" t="s">
        <v>174</v>
      </c>
      <c r="D39" s="128" t="s">
        <v>227</v>
      </c>
      <c r="E39" s="62">
        <v>1960</v>
      </c>
      <c r="F39" s="62" t="s">
        <v>162</v>
      </c>
      <c r="G39" s="62">
        <v>3</v>
      </c>
      <c r="H39" s="62">
        <v>2</v>
      </c>
      <c r="I39" s="62">
        <v>24</v>
      </c>
      <c r="J39" s="62">
        <v>952.16</v>
      </c>
      <c r="K39" s="71"/>
      <c r="L39" s="71"/>
      <c r="M39" s="36">
        <f>Y39*7322.7+AG39*1426.46+1244.64*AH39+AT39*241.93</f>
        <v>2218982.6648000004</v>
      </c>
      <c r="N39" s="72" t="s">
        <v>172</v>
      </c>
      <c r="O39" s="60"/>
      <c r="P39" s="61"/>
      <c r="Q39" s="61"/>
      <c r="R39" s="61"/>
      <c r="S39" s="61"/>
      <c r="T39" s="61"/>
      <c r="U39" s="61"/>
      <c r="V39" s="61"/>
      <c r="W39" s="61"/>
      <c r="X39" s="54"/>
      <c r="Y39" s="61">
        <v>65</v>
      </c>
      <c r="Z39" s="61"/>
      <c r="AA39" s="61"/>
      <c r="AB39" s="61"/>
      <c r="AC39" s="61"/>
      <c r="AD39" s="61"/>
      <c r="AE39" s="61"/>
      <c r="AF39" s="54"/>
      <c r="AG39" s="61">
        <v>575.36</v>
      </c>
      <c r="AH39" s="61">
        <v>575.36</v>
      </c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54"/>
      <c r="AT39" s="61">
        <v>852.16</v>
      </c>
      <c r="AU39" s="61"/>
      <c r="AV39" s="64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54"/>
    </row>
    <row r="40" spans="1:66" s="11" customFormat="1" ht="56.45" customHeight="1" x14ac:dyDescent="0.25">
      <c r="A40" s="78">
        <v>2019</v>
      </c>
      <c r="B40" s="94">
        <v>33</v>
      </c>
      <c r="C40" s="59" t="s">
        <v>174</v>
      </c>
      <c r="D40" s="128" t="s">
        <v>228</v>
      </c>
      <c r="E40" s="62">
        <v>1972</v>
      </c>
      <c r="F40" s="62" t="s">
        <v>162</v>
      </c>
      <c r="G40" s="62">
        <v>5</v>
      </c>
      <c r="H40" s="62">
        <v>2</v>
      </c>
      <c r="I40" s="62">
        <v>40</v>
      </c>
      <c r="J40" s="62">
        <v>1748.3</v>
      </c>
      <c r="K40" s="71"/>
      <c r="L40" s="71"/>
      <c r="M40" s="36">
        <f>Y40*7322.7+AT40*241.93</f>
        <v>681485.61899999995</v>
      </c>
      <c r="N40" s="72" t="s">
        <v>172</v>
      </c>
      <c r="O40" s="60"/>
      <c r="P40" s="61"/>
      <c r="Q40" s="61"/>
      <c r="R40" s="61"/>
      <c r="S40" s="61"/>
      <c r="T40" s="61"/>
      <c r="U40" s="61"/>
      <c r="V40" s="61"/>
      <c r="W40" s="61"/>
      <c r="X40" s="54"/>
      <c r="Y40" s="61">
        <v>32</v>
      </c>
      <c r="Z40" s="61"/>
      <c r="AA40" s="61"/>
      <c r="AB40" s="61"/>
      <c r="AC40" s="61"/>
      <c r="AD40" s="61"/>
      <c r="AE40" s="61"/>
      <c r="AF40" s="54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54"/>
      <c r="AT40" s="61">
        <v>1848.3</v>
      </c>
      <c r="AU40" s="61"/>
      <c r="AV40" s="64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54"/>
    </row>
    <row r="41" spans="1:66" s="11" customFormat="1" ht="56.45" customHeight="1" x14ac:dyDescent="0.25">
      <c r="A41" s="78">
        <v>2019</v>
      </c>
      <c r="B41" s="94">
        <v>34</v>
      </c>
      <c r="C41" s="59" t="s">
        <v>174</v>
      </c>
      <c r="D41" s="128" t="s">
        <v>229</v>
      </c>
      <c r="E41" s="62">
        <v>1973</v>
      </c>
      <c r="F41" s="62" t="s">
        <v>175</v>
      </c>
      <c r="G41" s="62">
        <v>9</v>
      </c>
      <c r="H41" s="62">
        <v>4</v>
      </c>
      <c r="I41" s="62">
        <v>143</v>
      </c>
      <c r="J41" s="62">
        <v>7293.77</v>
      </c>
      <c r="K41" s="71"/>
      <c r="L41" s="71"/>
      <c r="M41" s="36">
        <f>AM41*1678.84+AQ41*528.02+AD41*1837.26</f>
        <v>4238262.9059999995</v>
      </c>
      <c r="N41" s="72" t="s">
        <v>172</v>
      </c>
      <c r="O41" s="60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>
        <v>1054.5</v>
      </c>
      <c r="AE41" s="61"/>
      <c r="AF41" s="54"/>
      <c r="AG41" s="61"/>
      <c r="AH41" s="61"/>
      <c r="AI41" s="61"/>
      <c r="AJ41" s="61"/>
      <c r="AK41" s="61"/>
      <c r="AM41" s="61">
        <v>1042.5999999999999</v>
      </c>
      <c r="AN41" s="61"/>
      <c r="AO41" s="61"/>
      <c r="AQ41" s="61">
        <v>1042.5999999999999</v>
      </c>
      <c r="AR41" s="61"/>
      <c r="AS41" s="54"/>
      <c r="AT41" s="61"/>
      <c r="AU41" s="61"/>
      <c r="AV41" s="64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54"/>
    </row>
    <row r="42" spans="1:66" s="11" customFormat="1" ht="56.45" customHeight="1" x14ac:dyDescent="0.25">
      <c r="A42" s="78">
        <v>2019</v>
      </c>
      <c r="B42" s="94">
        <v>35</v>
      </c>
      <c r="C42" s="59" t="s">
        <v>174</v>
      </c>
      <c r="D42" s="127" t="s">
        <v>230</v>
      </c>
      <c r="E42" s="56">
        <v>1985</v>
      </c>
      <c r="F42" s="56" t="s">
        <v>162</v>
      </c>
      <c r="G42" s="56">
        <v>14</v>
      </c>
      <c r="H42" s="56">
        <v>1</v>
      </c>
      <c r="I42" s="56">
        <v>68</v>
      </c>
      <c r="J42" s="56">
        <v>3576.7</v>
      </c>
      <c r="K42" s="71"/>
      <c r="L42" s="71"/>
      <c r="M42" s="36">
        <f>BD42*59.05</f>
        <v>211204.13499999998</v>
      </c>
      <c r="N42" s="72" t="s">
        <v>172</v>
      </c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54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54"/>
      <c r="AT42" s="61"/>
      <c r="AU42" s="61"/>
      <c r="AV42" s="64"/>
      <c r="AW42" s="61"/>
      <c r="AX42" s="61"/>
      <c r="AY42" s="61"/>
      <c r="AZ42" s="61"/>
      <c r="BA42" s="61"/>
      <c r="BB42" s="61"/>
      <c r="BC42" s="80">
        <v>1</v>
      </c>
      <c r="BD42" s="61">
        <v>3576.7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54"/>
    </row>
    <row r="43" spans="1:66" s="11" customFormat="1" ht="56.45" customHeight="1" x14ac:dyDescent="0.25">
      <c r="A43" s="78" t="s">
        <v>257</v>
      </c>
      <c r="B43" s="94">
        <v>36</v>
      </c>
      <c r="C43" s="59" t="s">
        <v>174</v>
      </c>
      <c r="D43" s="128" t="s">
        <v>231</v>
      </c>
      <c r="E43" s="62">
        <v>1979</v>
      </c>
      <c r="F43" s="62" t="s">
        <v>175</v>
      </c>
      <c r="G43" s="62">
        <v>9</v>
      </c>
      <c r="H43" s="62">
        <v>8</v>
      </c>
      <c r="I43" s="62">
        <v>256</v>
      </c>
      <c r="J43" s="62">
        <v>12846.04</v>
      </c>
      <c r="K43" s="71"/>
      <c r="L43" s="71"/>
      <c r="M43" s="36">
        <f>AD43*1837.26+AY43*204000+AZ43*338.14+BA43*246.39+BB43*24312.82</f>
        <v>15294312.581999999</v>
      </c>
      <c r="N43" s="72" t="s">
        <v>172</v>
      </c>
      <c r="O43" s="66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D43" s="63">
        <v>4546.8999999999996</v>
      </c>
      <c r="AE43" s="67"/>
      <c r="AF43" s="54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54"/>
      <c r="AT43" s="67"/>
      <c r="AU43" s="67"/>
      <c r="AV43" s="62"/>
      <c r="AW43" s="67"/>
      <c r="AY43" s="67">
        <v>2</v>
      </c>
      <c r="AZ43" s="67">
        <v>8513.6</v>
      </c>
      <c r="BA43" s="81">
        <f>AZ43</f>
        <v>8513.6</v>
      </c>
      <c r="BB43" s="67">
        <v>64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54"/>
    </row>
    <row r="44" spans="1:66" s="11" customFormat="1" ht="56.45" customHeight="1" x14ac:dyDescent="0.25">
      <c r="A44" s="78" t="s">
        <v>257</v>
      </c>
      <c r="B44" s="94">
        <v>37</v>
      </c>
      <c r="C44" s="59" t="s">
        <v>174</v>
      </c>
      <c r="D44" s="127" t="s">
        <v>232</v>
      </c>
      <c r="E44" s="57">
        <v>1979</v>
      </c>
      <c r="F44" s="57" t="s">
        <v>175</v>
      </c>
      <c r="G44" s="57">
        <v>9</v>
      </c>
      <c r="H44" s="57">
        <v>6</v>
      </c>
      <c r="I44" s="57">
        <v>215</v>
      </c>
      <c r="J44" s="57">
        <v>10781.4</v>
      </c>
      <c r="K44" s="71"/>
      <c r="L44" s="71"/>
      <c r="M44" s="36">
        <f>AM44*572.8+AQ44*530.11+AS44*467.28+204000+AD44*1837.26</f>
        <v>5407559.7170000002</v>
      </c>
      <c r="N44" s="72" t="s">
        <v>172</v>
      </c>
      <c r="O44" s="60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>
        <v>1530.2</v>
      </c>
      <c r="AE44" s="61"/>
      <c r="AF44" s="54"/>
      <c r="AG44" s="61"/>
      <c r="AH44" s="61"/>
      <c r="AI44" s="61"/>
      <c r="AJ44" s="61"/>
      <c r="AK44" s="61"/>
      <c r="AM44" s="61">
        <v>1523.5</v>
      </c>
      <c r="AN44" s="61"/>
      <c r="AO44" s="61"/>
      <c r="AQ44" s="61">
        <v>1523.5</v>
      </c>
      <c r="AS44" s="61">
        <v>1523.5</v>
      </c>
      <c r="AT44" s="61"/>
      <c r="AU44" s="61"/>
      <c r="AV44" s="64"/>
      <c r="AW44" s="61"/>
      <c r="AY44" s="61">
        <v>1</v>
      </c>
      <c r="AZ44" s="61"/>
      <c r="BA44" s="61"/>
      <c r="BB44" s="61"/>
      <c r="BC44" s="54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54"/>
    </row>
    <row r="45" spans="1:66" s="11" customFormat="1" ht="56.45" customHeight="1" x14ac:dyDescent="0.25">
      <c r="A45" s="78">
        <v>2019</v>
      </c>
      <c r="B45" s="94">
        <v>38</v>
      </c>
      <c r="C45" s="59" t="s">
        <v>174</v>
      </c>
      <c r="D45" s="42" t="s">
        <v>233</v>
      </c>
      <c r="E45" s="57">
        <v>2002</v>
      </c>
      <c r="F45" s="57" t="s">
        <v>162</v>
      </c>
      <c r="G45" s="57">
        <v>14</v>
      </c>
      <c r="H45" s="57">
        <v>1</v>
      </c>
      <c r="I45" s="57">
        <v>83</v>
      </c>
      <c r="J45" s="57">
        <v>4073.5</v>
      </c>
      <c r="K45" s="71"/>
      <c r="L45" s="71"/>
      <c r="M45" s="36">
        <f>AO45*437.36+BD45*59.05</f>
        <v>480038.511</v>
      </c>
      <c r="N45" s="72" t="s">
        <v>172</v>
      </c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54"/>
      <c r="AG45" s="61"/>
      <c r="AH45" s="61"/>
      <c r="AI45" s="61"/>
      <c r="AJ45" s="61"/>
      <c r="AK45" s="61"/>
      <c r="AL45" s="61"/>
      <c r="AM45" s="61"/>
      <c r="AO45" s="61">
        <v>547.6</v>
      </c>
      <c r="AP45" s="61"/>
      <c r="AQ45" s="61"/>
      <c r="AR45" s="61"/>
      <c r="AS45" s="54"/>
      <c r="AT45" s="61"/>
      <c r="AU45" s="61"/>
      <c r="AV45" s="64"/>
      <c r="AW45" s="61"/>
      <c r="AX45" s="61"/>
      <c r="AY45" s="61"/>
      <c r="AZ45" s="61"/>
      <c r="BA45" s="61"/>
      <c r="BB45" s="61"/>
      <c r="BC45" s="54">
        <v>1</v>
      </c>
      <c r="BD45" s="61">
        <v>4073.5</v>
      </c>
      <c r="BE45" s="61"/>
      <c r="BF45" s="61"/>
      <c r="BG45" s="61"/>
      <c r="BH45" s="61"/>
      <c r="BI45" s="61"/>
      <c r="BJ45" s="61"/>
      <c r="BK45" s="61"/>
      <c r="BL45" s="61"/>
      <c r="BM45" s="61"/>
      <c r="BN45" s="54"/>
    </row>
    <row r="46" spans="1:66" s="11" customFormat="1" ht="56.45" customHeight="1" x14ac:dyDescent="0.25">
      <c r="A46" s="78">
        <v>2019</v>
      </c>
      <c r="B46" s="94">
        <v>39</v>
      </c>
      <c r="C46" s="59" t="s">
        <v>174</v>
      </c>
      <c r="D46" s="129" t="s">
        <v>234</v>
      </c>
      <c r="E46" s="62">
        <v>1974</v>
      </c>
      <c r="F46" s="62" t="s">
        <v>162</v>
      </c>
      <c r="G46" s="62">
        <v>6</v>
      </c>
      <c r="H46" s="62">
        <v>5</v>
      </c>
      <c r="I46" s="62">
        <v>75</v>
      </c>
      <c r="J46" s="62">
        <v>3489.2</v>
      </c>
      <c r="K46" s="71"/>
      <c r="L46" s="71"/>
      <c r="M46" s="36">
        <f>AD46*1837.26</f>
        <v>1903217.6340000001</v>
      </c>
      <c r="N46" s="72" t="s">
        <v>172</v>
      </c>
      <c r="O46" s="60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54"/>
      <c r="AD46" s="61">
        <v>1035.9000000000001</v>
      </c>
      <c r="AE46" s="61"/>
      <c r="AF46" s="54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54"/>
      <c r="AT46" s="61"/>
      <c r="AU46" s="61"/>
      <c r="AV46" s="64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54"/>
    </row>
    <row r="47" spans="1:66" s="11" customFormat="1" ht="56.45" customHeight="1" x14ac:dyDescent="0.25">
      <c r="A47" s="78">
        <v>2019</v>
      </c>
      <c r="B47" s="94">
        <v>40</v>
      </c>
      <c r="C47" s="59" t="s">
        <v>174</v>
      </c>
      <c r="D47" s="129" t="s">
        <v>235</v>
      </c>
      <c r="E47" s="62">
        <v>1981</v>
      </c>
      <c r="F47" s="62" t="s">
        <v>162</v>
      </c>
      <c r="G47" s="62">
        <v>9</v>
      </c>
      <c r="H47" s="62">
        <v>1</v>
      </c>
      <c r="I47" s="62">
        <v>59</v>
      </c>
      <c r="J47" s="62">
        <v>3096.9</v>
      </c>
      <c r="K47" s="71"/>
      <c r="L47" s="71"/>
      <c r="M47" s="36">
        <f>AD47*1837.26</f>
        <v>1017290.8620000001</v>
      </c>
      <c r="N47" s="72" t="s">
        <v>172</v>
      </c>
      <c r="O47" s="60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54"/>
      <c r="AD47" s="61">
        <v>553.70000000000005</v>
      </c>
      <c r="AE47" s="61"/>
      <c r="AF47" s="54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54"/>
      <c r="AT47" s="61"/>
      <c r="AU47" s="61"/>
      <c r="AV47" s="64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54"/>
    </row>
    <row r="48" spans="1:66" s="83" customFormat="1" ht="30" x14ac:dyDescent="0.25">
      <c r="A48" s="78">
        <v>2019</v>
      </c>
      <c r="B48" s="94">
        <v>41</v>
      </c>
      <c r="C48" s="42" t="s">
        <v>174</v>
      </c>
      <c r="D48" s="42" t="s">
        <v>236</v>
      </c>
      <c r="E48" s="65">
        <v>1964</v>
      </c>
      <c r="F48" s="65" t="s">
        <v>162</v>
      </c>
      <c r="G48" s="65">
        <v>5</v>
      </c>
      <c r="H48" s="65">
        <v>4</v>
      </c>
      <c r="I48" s="65">
        <v>64</v>
      </c>
      <c r="J48" s="60">
        <v>2951.14</v>
      </c>
      <c r="K48" s="65"/>
      <c r="L48" s="65"/>
      <c r="M48" s="60">
        <f>AM48*1462.65+AO48*437.36+AQ48+528.02+AS48*467.28</f>
        <v>2058572.0300000003</v>
      </c>
      <c r="N48" s="72" t="s">
        <v>172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>
        <v>869</v>
      </c>
      <c r="AN48" s="50"/>
      <c r="AO48" s="50">
        <v>869</v>
      </c>
      <c r="AP48" s="50"/>
      <c r="AQ48" s="50">
        <v>869</v>
      </c>
      <c r="AR48" s="50"/>
      <c r="AS48" s="50">
        <v>869</v>
      </c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82"/>
    </row>
    <row r="49" spans="1:66" s="11" customFormat="1" ht="30" x14ac:dyDescent="0.25">
      <c r="A49" s="78">
        <v>2019</v>
      </c>
      <c r="B49" s="94">
        <v>42</v>
      </c>
      <c r="C49" s="26" t="s">
        <v>174</v>
      </c>
      <c r="D49" s="42" t="s">
        <v>241</v>
      </c>
      <c r="E49" s="71">
        <v>1967</v>
      </c>
      <c r="F49" s="71" t="s">
        <v>175</v>
      </c>
      <c r="G49" s="71">
        <v>5</v>
      </c>
      <c r="H49" s="71">
        <v>4</v>
      </c>
      <c r="I49" s="71">
        <v>59</v>
      </c>
      <c r="J49" s="36">
        <v>2628.4</v>
      </c>
      <c r="K49" s="71"/>
      <c r="L49" s="71"/>
      <c r="M49" s="36">
        <f>AC49*3911.68</f>
        <v>3340574.7199999997</v>
      </c>
      <c r="N49" s="72" t="s">
        <v>172</v>
      </c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>
        <v>854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54"/>
    </row>
    <row r="50" spans="1:66" s="83" customFormat="1" ht="30" x14ac:dyDescent="0.25">
      <c r="A50" s="78">
        <v>2019</v>
      </c>
      <c r="B50" s="94">
        <v>43</v>
      </c>
      <c r="C50" s="42" t="s">
        <v>174</v>
      </c>
      <c r="D50" s="42" t="s">
        <v>237</v>
      </c>
      <c r="E50" s="65">
        <v>1967</v>
      </c>
      <c r="F50" s="65" t="s">
        <v>162</v>
      </c>
      <c r="G50" s="65">
        <v>5</v>
      </c>
      <c r="H50" s="65">
        <v>4</v>
      </c>
      <c r="I50" s="65">
        <v>64</v>
      </c>
      <c r="J50" s="60">
        <v>2812.7</v>
      </c>
      <c r="K50" s="65"/>
      <c r="L50" s="65"/>
      <c r="M50" s="60">
        <f>AM50*1462.65+AO50*437.36+AQ50+528.02+AS50*467.28</f>
        <v>2034889.1300000001</v>
      </c>
      <c r="N50" s="72" t="s">
        <v>172</v>
      </c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>
        <v>859</v>
      </c>
      <c r="AN50" s="50"/>
      <c r="AO50" s="50">
        <v>859</v>
      </c>
      <c r="AP50" s="50"/>
      <c r="AQ50" s="50">
        <v>859</v>
      </c>
      <c r="AR50" s="50"/>
      <c r="AS50" s="50">
        <v>859</v>
      </c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82"/>
    </row>
    <row r="51" spans="1:66" s="83" customFormat="1" ht="30" x14ac:dyDescent="0.25">
      <c r="A51" s="78">
        <v>2019</v>
      </c>
      <c r="B51" s="94">
        <v>44</v>
      </c>
      <c r="C51" s="49" t="s">
        <v>174</v>
      </c>
      <c r="D51" s="49" t="s">
        <v>238</v>
      </c>
      <c r="E51" s="48">
        <v>1991</v>
      </c>
      <c r="F51" s="65" t="s">
        <v>175</v>
      </c>
      <c r="G51" s="48">
        <v>9</v>
      </c>
      <c r="H51" s="48">
        <v>4</v>
      </c>
      <c r="I51" s="48">
        <v>143</v>
      </c>
      <c r="J51" s="46">
        <v>8073.3</v>
      </c>
      <c r="K51" s="82"/>
      <c r="L51" s="84"/>
      <c r="M51" s="67">
        <f>W51*3418.83</f>
        <v>2907373.0319999997</v>
      </c>
      <c r="N51" s="72" t="s">
        <v>172</v>
      </c>
      <c r="O51" s="84"/>
      <c r="P51" s="62"/>
      <c r="Q51" s="62"/>
      <c r="R51" s="62"/>
      <c r="S51" s="62"/>
      <c r="T51" s="62"/>
      <c r="U51" s="62"/>
      <c r="W51" s="75">
        <v>850.4</v>
      </c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</row>
    <row r="52" spans="1:66" s="83" customFormat="1" ht="30" x14ac:dyDescent="0.25">
      <c r="A52" s="78">
        <v>2019</v>
      </c>
      <c r="B52" s="94">
        <v>45</v>
      </c>
      <c r="C52" s="42" t="s">
        <v>174</v>
      </c>
      <c r="D52" s="42" t="s">
        <v>239</v>
      </c>
      <c r="E52" s="65">
        <v>1972</v>
      </c>
      <c r="F52" s="65" t="s">
        <v>175</v>
      </c>
      <c r="G52" s="65">
        <v>5</v>
      </c>
      <c r="H52" s="65">
        <v>4</v>
      </c>
      <c r="I52" s="65">
        <v>60</v>
      </c>
      <c r="J52" s="60">
        <v>2613.1</v>
      </c>
      <c r="K52" s="65"/>
      <c r="L52" s="65"/>
      <c r="M52" s="60">
        <f>AC52*3911.68</f>
        <v>3011993.6000000001</v>
      </c>
      <c r="N52" s="72" t="s">
        <v>172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>
        <v>770</v>
      </c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82"/>
    </row>
    <row r="53" spans="1:66" s="11" customFormat="1" ht="30" x14ac:dyDescent="0.25">
      <c r="A53" s="78">
        <v>2019</v>
      </c>
      <c r="B53" s="94">
        <v>46</v>
      </c>
      <c r="C53" s="26" t="s">
        <v>174</v>
      </c>
      <c r="D53" s="42" t="s">
        <v>240</v>
      </c>
      <c r="E53" s="71">
        <v>1973</v>
      </c>
      <c r="F53" s="71" t="s">
        <v>175</v>
      </c>
      <c r="G53" s="71">
        <v>5</v>
      </c>
      <c r="H53" s="71">
        <v>4</v>
      </c>
      <c r="I53" s="71">
        <v>60</v>
      </c>
      <c r="J53" s="36">
        <v>2628.63</v>
      </c>
      <c r="K53" s="71"/>
      <c r="L53" s="71"/>
      <c r="M53" s="60">
        <f>AC53*3911.68</f>
        <v>2976788.48</v>
      </c>
      <c r="N53" s="72" t="s">
        <v>172</v>
      </c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>
        <v>761</v>
      </c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54"/>
    </row>
    <row r="54" spans="1:66" s="11" customFormat="1" ht="30" x14ac:dyDescent="0.25">
      <c r="A54" s="78">
        <v>2019</v>
      </c>
      <c r="B54" s="94">
        <v>47</v>
      </c>
      <c r="C54" s="28" t="s">
        <v>174</v>
      </c>
      <c r="D54" s="130" t="s">
        <v>246</v>
      </c>
      <c r="E54" s="27">
        <v>1999</v>
      </c>
      <c r="F54" s="27" t="s">
        <v>162</v>
      </c>
      <c r="G54" s="27">
        <v>2</v>
      </c>
      <c r="H54" s="27">
        <v>2</v>
      </c>
      <c r="I54" s="27">
        <v>4</v>
      </c>
      <c r="J54" s="29">
        <v>280.60000000000002</v>
      </c>
      <c r="K54" s="27"/>
      <c r="L54" s="27"/>
      <c r="M54" s="29">
        <f>AG54*1426.46+AH54*1244.64</f>
        <v>501632.58000000007</v>
      </c>
      <c r="N54" s="72" t="s">
        <v>172</v>
      </c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>
        <v>187.8</v>
      </c>
      <c r="AH54" s="68">
        <f>AG54</f>
        <v>187.8</v>
      </c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24"/>
    </row>
    <row r="55" spans="1:66" s="11" customFormat="1" ht="30" x14ac:dyDescent="0.25">
      <c r="A55" s="78">
        <v>2019</v>
      </c>
      <c r="B55" s="94">
        <v>48</v>
      </c>
      <c r="C55" s="28" t="s">
        <v>174</v>
      </c>
      <c r="D55" s="130" t="s">
        <v>247</v>
      </c>
      <c r="E55" s="27">
        <v>1976</v>
      </c>
      <c r="F55" s="27" t="s">
        <v>175</v>
      </c>
      <c r="G55" s="27">
        <v>5</v>
      </c>
      <c r="H55" s="27">
        <v>4</v>
      </c>
      <c r="I55" s="27">
        <v>60</v>
      </c>
      <c r="J55" s="29">
        <v>2592.8000000000002</v>
      </c>
      <c r="K55" s="27"/>
      <c r="L55" s="27"/>
      <c r="M55" s="29">
        <f>AM55*1462.65+AO55*437.36+AQ55*528.02+195000+AZ55*338.14</f>
        <v>2466389.824</v>
      </c>
      <c r="N55" s="72" t="s">
        <v>172</v>
      </c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>
        <v>574.4</v>
      </c>
      <c r="AN55" s="68"/>
      <c r="AO55" s="68">
        <f>AM55</f>
        <v>574.4</v>
      </c>
      <c r="AP55" s="68"/>
      <c r="AQ55" s="68">
        <f>AM55</f>
        <v>574.4</v>
      </c>
      <c r="AR55" s="68"/>
      <c r="AS55" s="68"/>
      <c r="AT55" s="68"/>
      <c r="AU55" s="68"/>
      <c r="AV55" s="68"/>
      <c r="AW55" s="68"/>
      <c r="AX55" s="68"/>
      <c r="AY55" s="68">
        <v>1</v>
      </c>
      <c r="AZ55" s="68">
        <f>J55</f>
        <v>2592.8000000000002</v>
      </c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24"/>
    </row>
    <row r="56" spans="1:66" s="11" customFormat="1" ht="30" x14ac:dyDescent="0.25">
      <c r="A56" s="78" t="s">
        <v>257</v>
      </c>
      <c r="B56" s="94">
        <v>49</v>
      </c>
      <c r="C56" s="28" t="s">
        <v>174</v>
      </c>
      <c r="D56" s="130" t="s">
        <v>186</v>
      </c>
      <c r="E56" s="27">
        <v>1980</v>
      </c>
      <c r="F56" s="27" t="s">
        <v>175</v>
      </c>
      <c r="G56" s="27">
        <v>5</v>
      </c>
      <c r="H56" s="27">
        <v>4</v>
      </c>
      <c r="I56" s="27">
        <v>60</v>
      </c>
      <c r="J56" s="29">
        <v>2665.6</v>
      </c>
      <c r="K56" s="27"/>
      <c r="L56" s="27"/>
      <c r="M56" s="29">
        <f>(S56*255.02)+(AD56*1837.36)+(AM56*1462.65)+(AO56*437.36)+(AQ56*528.02)+(AS56*410.97)+(AZ56*338.14)+(BA56*246.39)+204000</f>
        <v>5537323.0473999996</v>
      </c>
      <c r="N56" s="72" t="s">
        <v>172</v>
      </c>
      <c r="O56" s="68"/>
      <c r="P56" s="68"/>
      <c r="Q56" s="68"/>
      <c r="R56" s="68"/>
      <c r="S56" s="68">
        <v>1967.87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>
        <v>705.2</v>
      </c>
      <c r="AE56" s="68"/>
      <c r="AF56" s="68"/>
      <c r="AG56" s="22"/>
      <c r="AH56" s="68"/>
      <c r="AI56" s="68"/>
      <c r="AJ56" s="68"/>
      <c r="AK56" s="68"/>
      <c r="AL56" s="68"/>
      <c r="AM56" s="68">
        <v>696.6</v>
      </c>
      <c r="AN56" s="23"/>
      <c r="AO56" s="68">
        <f>AM56</f>
        <v>696.6</v>
      </c>
      <c r="AP56" s="23"/>
      <c r="AQ56" s="68">
        <f>AO56</f>
        <v>696.6</v>
      </c>
      <c r="AR56" s="68"/>
      <c r="AS56" s="68">
        <f>AQ56</f>
        <v>696.6</v>
      </c>
      <c r="AT56" s="68"/>
      <c r="AU56" s="68"/>
      <c r="AV56" s="68"/>
      <c r="AW56" s="68"/>
      <c r="AX56" s="68"/>
      <c r="AY56" s="68">
        <v>1</v>
      </c>
      <c r="AZ56" s="23">
        <f>J56</f>
        <v>2665.6</v>
      </c>
      <c r="BA56" s="68">
        <f>J56</f>
        <v>2665.6</v>
      </c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24"/>
    </row>
    <row r="57" spans="1:66" s="11" customFormat="1" ht="30" x14ac:dyDescent="0.25">
      <c r="A57" s="78" t="s">
        <v>257</v>
      </c>
      <c r="B57" s="94">
        <v>50</v>
      </c>
      <c r="C57" s="28" t="s">
        <v>174</v>
      </c>
      <c r="D57" s="130" t="s">
        <v>187</v>
      </c>
      <c r="E57" s="27">
        <v>1976</v>
      </c>
      <c r="F57" s="27" t="s">
        <v>175</v>
      </c>
      <c r="G57" s="27">
        <v>5</v>
      </c>
      <c r="H57" s="27">
        <v>4</v>
      </c>
      <c r="I57" s="27">
        <v>60</v>
      </c>
      <c r="J57" s="29">
        <v>2777.2</v>
      </c>
      <c r="K57" s="27"/>
      <c r="L57" s="27"/>
      <c r="M57" s="29">
        <f>(S57*255.02)+(AD57*1837.26)+(AO57*437.36)+204000+(AS57*467.28)</f>
        <v>2603118.469</v>
      </c>
      <c r="N57" s="72" t="s">
        <v>172</v>
      </c>
      <c r="O57" s="68"/>
      <c r="P57" s="68"/>
      <c r="Q57" s="68"/>
      <c r="R57" s="68"/>
      <c r="S57" s="68">
        <v>1968.45</v>
      </c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>
        <v>698.5</v>
      </c>
      <c r="AE57" s="68"/>
      <c r="AF57" s="68"/>
      <c r="AG57" s="22"/>
      <c r="AH57" s="68"/>
      <c r="AI57" s="68"/>
      <c r="AJ57" s="68"/>
      <c r="AK57" s="68"/>
      <c r="AL57" s="68"/>
      <c r="AM57" s="68"/>
      <c r="AN57" s="23"/>
      <c r="AO57" s="68">
        <v>678.5</v>
      </c>
      <c r="AP57" s="23"/>
      <c r="AQ57" s="68"/>
      <c r="AR57" s="68"/>
      <c r="AS57" s="68">
        <v>678.5</v>
      </c>
      <c r="AT57" s="68"/>
      <c r="AU57" s="68"/>
      <c r="AV57" s="68"/>
      <c r="AW57" s="68"/>
      <c r="AX57" s="68"/>
      <c r="AY57" s="68">
        <v>1</v>
      </c>
      <c r="AZ57" s="23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24"/>
    </row>
    <row r="58" spans="1:66" s="11" customFormat="1" ht="30" x14ac:dyDescent="0.25">
      <c r="A58" s="78">
        <v>2019</v>
      </c>
      <c r="B58" s="94">
        <v>51</v>
      </c>
      <c r="C58" s="28" t="s">
        <v>174</v>
      </c>
      <c r="D58" s="130" t="s">
        <v>248</v>
      </c>
      <c r="E58" s="27">
        <v>1986</v>
      </c>
      <c r="F58" s="27" t="s">
        <v>175</v>
      </c>
      <c r="G58" s="27">
        <v>3</v>
      </c>
      <c r="H58" s="27">
        <v>2</v>
      </c>
      <c r="I58" s="27">
        <v>24</v>
      </c>
      <c r="J58" s="29">
        <v>1346.8</v>
      </c>
      <c r="K58" s="27"/>
      <c r="L58" s="27"/>
      <c r="M58" s="29">
        <f>S58*255.02+AD58*1837.26+AB58*10494.41</f>
        <v>1239985.872</v>
      </c>
      <c r="N58" s="72" t="s">
        <v>172</v>
      </c>
      <c r="O58" s="68"/>
      <c r="P58" s="68"/>
      <c r="Q58" s="68"/>
      <c r="R58" s="68"/>
      <c r="S58" s="68">
        <v>1095.0999999999999</v>
      </c>
      <c r="T58" s="68"/>
      <c r="U58" s="68"/>
      <c r="V58" s="68"/>
      <c r="W58" s="68"/>
      <c r="X58" s="68"/>
      <c r="Y58" s="68"/>
      <c r="Z58" s="68"/>
      <c r="AA58" s="68"/>
      <c r="AB58" s="68">
        <v>3.8</v>
      </c>
      <c r="AC58" s="68"/>
      <c r="AD58" s="68">
        <v>501.2</v>
      </c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24"/>
    </row>
    <row r="59" spans="1:66" s="11" customFormat="1" ht="30" x14ac:dyDescent="0.25">
      <c r="A59" s="78" t="s">
        <v>257</v>
      </c>
      <c r="B59" s="94">
        <v>52</v>
      </c>
      <c r="C59" s="28" t="s">
        <v>174</v>
      </c>
      <c r="D59" s="130" t="s">
        <v>250</v>
      </c>
      <c r="E59" s="27">
        <v>1971</v>
      </c>
      <c r="F59" s="27" t="s">
        <v>175</v>
      </c>
      <c r="G59" s="27">
        <v>2</v>
      </c>
      <c r="H59" s="27">
        <v>3</v>
      </c>
      <c r="I59" s="27">
        <v>18</v>
      </c>
      <c r="J59" s="29">
        <v>802.1</v>
      </c>
      <c r="K59" s="27"/>
      <c r="L59" s="27"/>
      <c r="M59" s="29">
        <f>S59*255.02+AO59*437.36+AS59*528.02+195000+AZ59*241.93+10494.41*AB59</f>
        <v>983825.86319999991</v>
      </c>
      <c r="N59" s="72" t="s">
        <v>172</v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>
        <v>5.7</v>
      </c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v>554.14</v>
      </c>
      <c r="AP59" s="68"/>
      <c r="AQ59" s="68"/>
      <c r="AR59" s="68"/>
      <c r="AS59" s="68">
        <f>AO59</f>
        <v>554.14</v>
      </c>
      <c r="AT59" s="68"/>
      <c r="AU59" s="68"/>
      <c r="AV59" s="68"/>
      <c r="AW59" s="68"/>
      <c r="AX59" s="68"/>
      <c r="AY59" s="68">
        <v>1</v>
      </c>
      <c r="AZ59" s="68">
        <f>J59</f>
        <v>802.1</v>
      </c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24"/>
    </row>
    <row r="60" spans="1:66" s="11" customFormat="1" ht="30" x14ac:dyDescent="0.25">
      <c r="A60" s="78" t="s">
        <v>257</v>
      </c>
      <c r="B60" s="94">
        <v>53</v>
      </c>
      <c r="C60" s="28" t="s">
        <v>174</v>
      </c>
      <c r="D60" s="130" t="s">
        <v>251</v>
      </c>
      <c r="E60" s="27">
        <v>1973</v>
      </c>
      <c r="F60" s="27" t="s">
        <v>175</v>
      </c>
      <c r="G60" s="27">
        <v>2</v>
      </c>
      <c r="H60" s="27">
        <v>3</v>
      </c>
      <c r="I60" s="27">
        <v>18</v>
      </c>
      <c r="J60" s="29">
        <v>801.5</v>
      </c>
      <c r="K60" s="27"/>
      <c r="L60" s="27"/>
      <c r="M60" s="29">
        <f t="shared" ref="M60:M61" si="3">S60*255.02+AO60*437.36+AS60*528.02+195000+AZ60*241.93+10494.41*AB60</f>
        <v>1240510.6228</v>
      </c>
      <c r="N60" s="72" t="s">
        <v>172</v>
      </c>
      <c r="O60" s="68"/>
      <c r="P60" s="68"/>
      <c r="Q60" s="68"/>
      <c r="R60" s="68"/>
      <c r="S60" s="68">
        <v>1007.4</v>
      </c>
      <c r="T60" s="68"/>
      <c r="U60" s="68"/>
      <c r="V60" s="68"/>
      <c r="W60" s="68"/>
      <c r="X60" s="68"/>
      <c r="Y60" s="68"/>
      <c r="Z60" s="68"/>
      <c r="AA60" s="68"/>
      <c r="AB60" s="68">
        <v>5.7</v>
      </c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>
        <v>554.05999999999995</v>
      </c>
      <c r="AP60" s="68"/>
      <c r="AQ60" s="68"/>
      <c r="AR60" s="68"/>
      <c r="AS60" s="68">
        <f>AO60</f>
        <v>554.05999999999995</v>
      </c>
      <c r="AT60" s="68"/>
      <c r="AU60" s="68"/>
      <c r="AV60" s="68"/>
      <c r="AW60" s="68"/>
      <c r="AX60" s="68"/>
      <c r="AY60" s="68">
        <v>1</v>
      </c>
      <c r="AZ60" s="68">
        <f t="shared" ref="AZ60:AZ61" si="4">J60</f>
        <v>801.5</v>
      </c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24"/>
    </row>
    <row r="61" spans="1:66" s="11" customFormat="1" ht="30" x14ac:dyDescent="0.25">
      <c r="A61" s="78" t="s">
        <v>257</v>
      </c>
      <c r="B61" s="94">
        <v>54</v>
      </c>
      <c r="C61" s="28" t="s">
        <v>174</v>
      </c>
      <c r="D61" s="130" t="s">
        <v>249</v>
      </c>
      <c r="E61" s="27">
        <v>1977</v>
      </c>
      <c r="F61" s="27" t="s">
        <v>175</v>
      </c>
      <c r="G61" s="27">
        <v>2</v>
      </c>
      <c r="H61" s="27">
        <v>3</v>
      </c>
      <c r="I61" s="27">
        <v>18</v>
      </c>
      <c r="J61" s="29">
        <v>801.5</v>
      </c>
      <c r="K61" s="27"/>
      <c r="L61" s="27"/>
      <c r="M61" s="29">
        <f t="shared" si="3"/>
        <v>1241488.7538000001</v>
      </c>
      <c r="N61" s="72" t="s">
        <v>172</v>
      </c>
      <c r="O61" s="68"/>
      <c r="P61" s="68"/>
      <c r="Q61" s="68"/>
      <c r="R61" s="68"/>
      <c r="S61" s="68">
        <v>1007.45</v>
      </c>
      <c r="T61" s="68"/>
      <c r="U61" s="68"/>
      <c r="V61" s="68"/>
      <c r="W61" s="68"/>
      <c r="X61" s="68"/>
      <c r="Y61" s="68"/>
      <c r="Z61" s="68"/>
      <c r="AA61" s="68"/>
      <c r="AB61" s="68">
        <v>5.7</v>
      </c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>
        <v>555.05999999999995</v>
      </c>
      <c r="AP61" s="68"/>
      <c r="AQ61" s="68"/>
      <c r="AR61" s="68"/>
      <c r="AS61" s="68">
        <f>AO61</f>
        <v>555.05999999999995</v>
      </c>
      <c r="AT61" s="68"/>
      <c r="AU61" s="68"/>
      <c r="AV61" s="68"/>
      <c r="AW61" s="68"/>
      <c r="AX61" s="68"/>
      <c r="AY61" s="68">
        <v>1</v>
      </c>
      <c r="AZ61" s="68">
        <f t="shared" si="4"/>
        <v>801.5</v>
      </c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24"/>
    </row>
    <row r="62" spans="1:66" s="11" customFormat="1" ht="30" x14ac:dyDescent="0.25">
      <c r="A62" s="78">
        <v>2019</v>
      </c>
      <c r="B62" s="94">
        <v>55</v>
      </c>
      <c r="C62" s="28" t="s">
        <v>174</v>
      </c>
      <c r="D62" s="42" t="s">
        <v>181</v>
      </c>
      <c r="E62" s="71">
        <v>1991</v>
      </c>
      <c r="F62" s="27" t="s">
        <v>162</v>
      </c>
      <c r="G62" s="27">
        <v>3</v>
      </c>
      <c r="H62" s="27">
        <v>3</v>
      </c>
      <c r="I62" s="27">
        <v>33</v>
      </c>
      <c r="J62" s="36">
        <v>1733.2</v>
      </c>
      <c r="K62" s="71"/>
      <c r="L62" s="71"/>
      <c r="M62" s="36">
        <f>(AM62*1462.65)+(AO62*469.27)+(AQ62*528.02)+(AS62*467.28)+(AZ62*338.14)+200000</f>
        <v>2012452.3391999998</v>
      </c>
      <c r="N62" s="72" t="s">
        <v>172</v>
      </c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>
        <v>418.96</v>
      </c>
      <c r="AN62" s="68"/>
      <c r="AO62" s="68">
        <f>AM62</f>
        <v>418.96</v>
      </c>
      <c r="AP62" s="68"/>
      <c r="AQ62" s="68">
        <f>AO62</f>
        <v>418.96</v>
      </c>
      <c r="AR62" s="68"/>
      <c r="AS62" s="68">
        <f>AQ62</f>
        <v>418.96</v>
      </c>
      <c r="AT62" s="68"/>
      <c r="AU62" s="68"/>
      <c r="AV62" s="68"/>
      <c r="AW62" s="68"/>
      <c r="AX62" s="68"/>
      <c r="AY62" s="68">
        <v>1</v>
      </c>
      <c r="AZ62" s="68">
        <f>J62</f>
        <v>1733.2</v>
      </c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54"/>
    </row>
    <row r="63" spans="1:66" s="11" customFormat="1" ht="41.25" customHeight="1" x14ac:dyDescent="0.25">
      <c r="A63" s="78">
        <v>2019</v>
      </c>
      <c r="B63" s="94">
        <v>56</v>
      </c>
      <c r="C63" s="28" t="s">
        <v>174</v>
      </c>
      <c r="D63" s="42" t="s">
        <v>182</v>
      </c>
      <c r="E63" s="71">
        <v>1992</v>
      </c>
      <c r="F63" s="27" t="s">
        <v>162</v>
      </c>
      <c r="G63" s="27">
        <v>3</v>
      </c>
      <c r="H63" s="27">
        <v>3</v>
      </c>
      <c r="I63" s="27">
        <v>33</v>
      </c>
      <c r="J63" s="36">
        <v>1738.1</v>
      </c>
      <c r="K63" s="71"/>
      <c r="L63" s="71"/>
      <c r="M63" s="36">
        <f>(AM63*1462.65)+(AO63*469.27)+(AQ63*528.02)+(AS63*467.28)+(AZ63*338.14)+200000</f>
        <v>2070780.2043999997</v>
      </c>
      <c r="N63" s="72" t="s">
        <v>172</v>
      </c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>
        <v>438.32</v>
      </c>
      <c r="AN63" s="68"/>
      <c r="AO63" s="68">
        <f>AM63</f>
        <v>438.32</v>
      </c>
      <c r="AP63" s="68"/>
      <c r="AQ63" s="68">
        <f>AO63</f>
        <v>438.32</v>
      </c>
      <c r="AR63" s="68"/>
      <c r="AS63" s="68">
        <f>AQ63</f>
        <v>438.32</v>
      </c>
      <c r="AT63" s="68"/>
      <c r="AU63" s="68"/>
      <c r="AV63" s="68"/>
      <c r="AW63" s="68"/>
      <c r="AX63" s="68"/>
      <c r="AY63" s="68">
        <v>1</v>
      </c>
      <c r="AZ63" s="68">
        <f>J63</f>
        <v>1738.1</v>
      </c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54"/>
    </row>
    <row r="64" spans="1:66" s="11" customFormat="1" ht="30" x14ac:dyDescent="0.25">
      <c r="A64" s="78">
        <v>2019</v>
      </c>
      <c r="B64" s="94">
        <v>57</v>
      </c>
      <c r="C64" s="26" t="s">
        <v>174</v>
      </c>
      <c r="D64" s="42" t="s">
        <v>202</v>
      </c>
      <c r="E64" s="70">
        <v>1980</v>
      </c>
      <c r="F64" s="71" t="s">
        <v>161</v>
      </c>
      <c r="G64" s="70">
        <v>5</v>
      </c>
      <c r="H64" s="70">
        <v>4</v>
      </c>
      <c r="I64" s="70">
        <v>163</v>
      </c>
      <c r="J64" s="40">
        <v>7075.8</v>
      </c>
      <c r="K64" s="70">
        <v>2011</v>
      </c>
      <c r="L64" s="71" t="s">
        <v>200</v>
      </c>
      <c r="M64" s="36">
        <f>(AM64*1462.65)+(AQ64*572.45)</f>
        <v>1284555.1200000001</v>
      </c>
      <c r="N64" s="72" t="s">
        <v>172</v>
      </c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41"/>
      <c r="AF64" s="41"/>
      <c r="AG64" s="41"/>
      <c r="AH64" s="41"/>
      <c r="AI64" s="71"/>
      <c r="AJ64" s="71"/>
      <c r="AK64" s="43"/>
      <c r="AL64" s="71"/>
      <c r="AM64" s="45">
        <f>AQ64</f>
        <v>631.20000000000005</v>
      </c>
      <c r="AN64" s="71"/>
      <c r="AO64" s="71"/>
      <c r="AP64" s="71"/>
      <c r="AQ64" s="45">
        <v>631.20000000000005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</row>
    <row r="65" spans="1:66" s="11" customFormat="1" ht="30" x14ac:dyDescent="0.25">
      <c r="A65" s="78">
        <v>2019</v>
      </c>
      <c r="B65" s="94">
        <v>58</v>
      </c>
      <c r="C65" s="26" t="s">
        <v>174</v>
      </c>
      <c r="D65" s="42" t="s">
        <v>203</v>
      </c>
      <c r="E65" s="70">
        <v>1978</v>
      </c>
      <c r="F65" s="71" t="s">
        <v>161</v>
      </c>
      <c r="G65" s="70">
        <v>5</v>
      </c>
      <c r="H65" s="70">
        <v>4</v>
      </c>
      <c r="I65" s="70">
        <v>66</v>
      </c>
      <c r="J65" s="40">
        <v>2873.8</v>
      </c>
      <c r="K65" s="70">
        <v>2008</v>
      </c>
      <c r="L65" s="71" t="s">
        <v>200</v>
      </c>
      <c r="M65" s="36">
        <f>(AM65*1462.65)+(AQ65*572.45)+(AF65*3026.28)</f>
        <v>3332333.6480000005</v>
      </c>
      <c r="N65" s="72" t="s">
        <v>172</v>
      </c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41"/>
      <c r="AF65" s="44">
        <v>642.1</v>
      </c>
      <c r="AG65" s="41"/>
      <c r="AH65" s="41"/>
      <c r="AI65" s="71"/>
      <c r="AJ65" s="71"/>
      <c r="AK65" s="43"/>
      <c r="AL65" s="71"/>
      <c r="AM65" s="45">
        <f>AQ65</f>
        <v>682.6</v>
      </c>
      <c r="AN65" s="71"/>
      <c r="AO65" s="71"/>
      <c r="AP65" s="71"/>
      <c r="AQ65" s="45">
        <v>682.6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</row>
    <row r="66" spans="1:66" s="11" customFormat="1" ht="45" x14ac:dyDescent="0.25">
      <c r="A66" s="78">
        <v>2019</v>
      </c>
      <c r="B66" s="94">
        <v>59</v>
      </c>
      <c r="C66" s="26" t="s">
        <v>174</v>
      </c>
      <c r="D66" s="42" t="s">
        <v>204</v>
      </c>
      <c r="E66" s="70">
        <v>1978</v>
      </c>
      <c r="F66" s="71" t="s">
        <v>161</v>
      </c>
      <c r="G66" s="70">
        <v>5</v>
      </c>
      <c r="H66" s="70">
        <v>4</v>
      </c>
      <c r="I66" s="70">
        <v>60</v>
      </c>
      <c r="J66" s="40">
        <v>2651</v>
      </c>
      <c r="K66" s="70" t="s">
        <v>205</v>
      </c>
      <c r="L66" s="71" t="s">
        <v>206</v>
      </c>
      <c r="M66" s="36">
        <f>(AM66*1462.65)+(AQ66*572.45)+(AO66*495.2)</f>
        <v>1717567.64</v>
      </c>
      <c r="N66" s="72" t="s">
        <v>172</v>
      </c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41"/>
      <c r="AF66" s="41"/>
      <c r="AG66" s="41"/>
      <c r="AH66" s="41"/>
      <c r="AI66" s="71"/>
      <c r="AJ66" s="71"/>
      <c r="AK66" s="43"/>
      <c r="AL66" s="71"/>
      <c r="AM66" s="45">
        <f>AQ66</f>
        <v>678.8</v>
      </c>
      <c r="AN66" s="71"/>
      <c r="AO66" s="45">
        <v>678.8</v>
      </c>
      <c r="AP66" s="71"/>
      <c r="AQ66" s="45">
        <v>678.8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</row>
    <row r="67" spans="1:66" s="11" customFormat="1" ht="45" x14ac:dyDescent="0.25">
      <c r="A67" s="78">
        <v>2019</v>
      </c>
      <c r="B67" s="94">
        <v>60</v>
      </c>
      <c r="C67" s="26" t="s">
        <v>174</v>
      </c>
      <c r="D67" s="42" t="s">
        <v>207</v>
      </c>
      <c r="E67" s="70">
        <v>1967</v>
      </c>
      <c r="F67" s="71" t="s">
        <v>161</v>
      </c>
      <c r="G67" s="70">
        <v>5</v>
      </c>
      <c r="H67" s="70">
        <v>4</v>
      </c>
      <c r="I67" s="70">
        <v>60</v>
      </c>
      <c r="J67" s="40">
        <v>2658.5</v>
      </c>
      <c r="K67" s="70" t="s">
        <v>208</v>
      </c>
      <c r="L67" s="71" t="s">
        <v>206</v>
      </c>
      <c r="M67" s="36">
        <f>AF67*3026.28</f>
        <v>1892938.1400000001</v>
      </c>
      <c r="N67" s="72" t="s">
        <v>172</v>
      </c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41"/>
      <c r="AF67" s="44">
        <v>625.5</v>
      </c>
      <c r="AG67" s="41"/>
      <c r="AH67" s="4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</row>
    <row r="68" spans="1:66" s="11" customFormat="1" ht="30" x14ac:dyDescent="0.25">
      <c r="A68" s="78">
        <v>2019</v>
      </c>
      <c r="B68" s="94">
        <v>61</v>
      </c>
      <c r="C68" s="26" t="s">
        <v>174</v>
      </c>
      <c r="D68" s="42" t="s">
        <v>209</v>
      </c>
      <c r="E68" s="70">
        <v>1974</v>
      </c>
      <c r="F68" s="71" t="s">
        <v>161</v>
      </c>
      <c r="G68" s="70">
        <v>5</v>
      </c>
      <c r="H68" s="70">
        <v>4</v>
      </c>
      <c r="I68" s="70">
        <v>60</v>
      </c>
      <c r="J68" s="40">
        <v>2623.4</v>
      </c>
      <c r="K68" s="70">
        <v>2008</v>
      </c>
      <c r="L68" s="71" t="s">
        <v>201</v>
      </c>
      <c r="M68" s="36">
        <f t="shared" ref="M68" si="5">(AM68*1462.65)+(AQ68*572.45)+(AO68*495.2)</f>
        <v>1694794.94</v>
      </c>
      <c r="N68" s="72" t="s">
        <v>172</v>
      </c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41"/>
      <c r="AF68" s="41"/>
      <c r="AG68" s="41"/>
      <c r="AH68" s="41"/>
      <c r="AI68" s="71"/>
      <c r="AJ68" s="71"/>
      <c r="AK68" s="71"/>
      <c r="AL68" s="71"/>
      <c r="AM68" s="45">
        <f>669.8</f>
        <v>669.8</v>
      </c>
      <c r="AN68" s="71"/>
      <c r="AO68" s="45">
        <f>AM68</f>
        <v>669.8</v>
      </c>
      <c r="AP68" s="71"/>
      <c r="AQ68" s="45">
        <f>AO68</f>
        <v>669.8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</row>
    <row r="69" spans="1:66" s="11" customFormat="1" ht="30" x14ac:dyDescent="0.25">
      <c r="A69" s="78">
        <v>2019</v>
      </c>
      <c r="B69" s="94">
        <v>62</v>
      </c>
      <c r="C69" s="26" t="s">
        <v>174</v>
      </c>
      <c r="D69" s="42" t="s">
        <v>210</v>
      </c>
      <c r="E69" s="70">
        <v>1966</v>
      </c>
      <c r="F69" s="71" t="s">
        <v>161</v>
      </c>
      <c r="G69" s="70">
        <v>5</v>
      </c>
      <c r="H69" s="70">
        <v>4</v>
      </c>
      <c r="I69" s="70">
        <v>60</v>
      </c>
      <c r="J69" s="40">
        <v>2666.6</v>
      </c>
      <c r="K69" s="70">
        <v>0</v>
      </c>
      <c r="L69" s="71">
        <v>0</v>
      </c>
      <c r="M69" s="36">
        <f>(AQ69*572.02)+(155*1700)+(S69*255.02)</f>
        <v>1104636.094</v>
      </c>
      <c r="N69" s="72" t="s">
        <v>172</v>
      </c>
      <c r="O69" s="71"/>
      <c r="P69" s="71"/>
      <c r="Q69" s="71"/>
      <c r="R69" s="71"/>
      <c r="S69" s="45">
        <v>1965.5</v>
      </c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41"/>
      <c r="AF69" s="41"/>
      <c r="AG69" s="41"/>
      <c r="AH69" s="41"/>
      <c r="AI69" s="71"/>
      <c r="AJ69" s="71"/>
      <c r="AK69" s="71"/>
      <c r="AL69" s="71"/>
      <c r="AM69" s="71"/>
      <c r="AN69" s="71"/>
      <c r="AO69" s="71"/>
      <c r="AP69" s="71"/>
      <c r="AQ69" s="45">
        <v>594.20000000000005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44">
        <v>155</v>
      </c>
      <c r="BH69" s="71"/>
      <c r="BI69" s="71"/>
      <c r="BJ69" s="71"/>
      <c r="BK69" s="71"/>
      <c r="BL69" s="71"/>
      <c r="BM69" s="71"/>
      <c r="BN69" s="71"/>
    </row>
    <row r="70" spans="1:66" s="11" customFormat="1" ht="30" x14ac:dyDescent="0.25">
      <c r="A70" s="78">
        <v>2019</v>
      </c>
      <c r="B70" s="94">
        <v>63</v>
      </c>
      <c r="C70" s="26" t="s">
        <v>174</v>
      </c>
      <c r="D70" s="42" t="s">
        <v>211</v>
      </c>
      <c r="E70" s="70">
        <v>1968</v>
      </c>
      <c r="F70" s="71" t="s">
        <v>161</v>
      </c>
      <c r="G70" s="70">
        <v>5</v>
      </c>
      <c r="H70" s="70">
        <v>4</v>
      </c>
      <c r="I70" s="70">
        <v>60</v>
      </c>
      <c r="J70" s="40">
        <v>2664.2</v>
      </c>
      <c r="K70" s="70">
        <v>0</v>
      </c>
      <c r="L70" s="71">
        <v>0</v>
      </c>
      <c r="M70" s="36">
        <f>(AQ70*572.02)+155*1700+(S70*255.02)</f>
        <v>1105436.922</v>
      </c>
      <c r="N70" s="72" t="s">
        <v>172</v>
      </c>
      <c r="O70" s="71"/>
      <c r="P70" s="71"/>
      <c r="Q70" s="71"/>
      <c r="R70" s="71"/>
      <c r="S70" s="45">
        <v>1965.5</v>
      </c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41"/>
      <c r="AF70" s="41"/>
      <c r="AG70" s="41"/>
      <c r="AH70" s="41"/>
      <c r="AI70" s="71"/>
      <c r="AJ70" s="71"/>
      <c r="AK70" s="71"/>
      <c r="AL70" s="71"/>
      <c r="AM70" s="71"/>
      <c r="AN70" s="71"/>
      <c r="AO70" s="71"/>
      <c r="AP70" s="71"/>
      <c r="AQ70" s="45">
        <v>595.6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44">
        <v>155</v>
      </c>
      <c r="BH70" s="71"/>
      <c r="BI70" s="71"/>
      <c r="BJ70" s="71"/>
      <c r="BK70" s="71"/>
      <c r="BL70" s="71"/>
      <c r="BM70" s="71"/>
      <c r="BN70" s="71"/>
    </row>
    <row r="71" spans="1:66" s="11" customFormat="1" ht="30" x14ac:dyDescent="0.25">
      <c r="A71" s="78">
        <v>2019</v>
      </c>
      <c r="B71" s="94">
        <v>64</v>
      </c>
      <c r="C71" s="26" t="s">
        <v>174</v>
      </c>
      <c r="D71" s="42" t="s">
        <v>212</v>
      </c>
      <c r="E71" s="70">
        <v>1981</v>
      </c>
      <c r="F71" s="71" t="s">
        <v>161</v>
      </c>
      <c r="G71" s="70">
        <v>5</v>
      </c>
      <c r="H71" s="70">
        <v>4</v>
      </c>
      <c r="I71" s="70">
        <v>60</v>
      </c>
      <c r="J71" s="40">
        <v>2651.2</v>
      </c>
      <c r="K71" s="70">
        <v>0</v>
      </c>
      <c r="L71" s="71">
        <v>0</v>
      </c>
      <c r="M71" s="36">
        <f>(AQ71*572.02)+(155*1700)+(S71*255.02)</f>
        <v>1105436.922</v>
      </c>
      <c r="N71" s="72" t="s">
        <v>172</v>
      </c>
      <c r="O71" s="71"/>
      <c r="P71" s="71"/>
      <c r="Q71" s="71"/>
      <c r="R71" s="71"/>
      <c r="S71" s="45">
        <v>1965.5</v>
      </c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41"/>
      <c r="AF71" s="41"/>
      <c r="AG71" s="41"/>
      <c r="AH71" s="41"/>
      <c r="AI71" s="71"/>
      <c r="AJ71" s="71"/>
      <c r="AK71" s="71"/>
      <c r="AL71" s="71"/>
      <c r="AM71" s="71"/>
      <c r="AN71" s="71"/>
      <c r="AO71" s="71"/>
      <c r="AP71" s="71"/>
      <c r="AQ71" s="45">
        <f>AQ70</f>
        <v>595.6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44">
        <v>155</v>
      </c>
      <c r="BH71" s="71"/>
      <c r="BI71" s="71"/>
      <c r="BJ71" s="71"/>
      <c r="BK71" s="71"/>
      <c r="BL71" s="71"/>
      <c r="BM71" s="71"/>
      <c r="BN71" s="71"/>
    </row>
    <row r="72" spans="1:66" s="11" customFormat="1" ht="30" x14ac:dyDescent="0.25">
      <c r="A72" s="78">
        <v>2019</v>
      </c>
      <c r="B72" s="94">
        <v>65</v>
      </c>
      <c r="C72" s="26" t="s">
        <v>174</v>
      </c>
      <c r="D72" s="42" t="s">
        <v>213</v>
      </c>
      <c r="E72" s="70">
        <v>1984</v>
      </c>
      <c r="F72" s="71" t="s">
        <v>161</v>
      </c>
      <c r="G72" s="70">
        <v>5</v>
      </c>
      <c r="H72" s="70">
        <v>4</v>
      </c>
      <c r="I72" s="70">
        <v>60</v>
      </c>
      <c r="J72" s="40">
        <v>3391</v>
      </c>
      <c r="K72" s="70">
        <v>0</v>
      </c>
      <c r="L72" s="71">
        <v>0</v>
      </c>
      <c r="M72" s="36">
        <f t="shared" ref="M72" si="6">(AQ72*572.02)+155*1700</f>
        <v>604195.11199999996</v>
      </c>
      <c r="N72" s="72" t="s">
        <v>172</v>
      </c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41"/>
      <c r="AF72" s="41"/>
      <c r="AG72" s="41"/>
      <c r="AH72" s="41"/>
      <c r="AI72" s="71"/>
      <c r="AJ72" s="71"/>
      <c r="AK72" s="71"/>
      <c r="AL72" s="71"/>
      <c r="AM72" s="71"/>
      <c r="AN72" s="71"/>
      <c r="AO72" s="71"/>
      <c r="AP72" s="71"/>
      <c r="AQ72" s="45">
        <f>AQ70</f>
        <v>595.6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44">
        <v>155</v>
      </c>
      <c r="BH72" s="71"/>
      <c r="BI72" s="71"/>
      <c r="BJ72" s="71"/>
      <c r="BK72" s="71"/>
      <c r="BL72" s="71"/>
      <c r="BM72" s="71"/>
      <c r="BN72" s="71"/>
    </row>
    <row r="73" spans="1:66" s="11" customFormat="1" ht="30" x14ac:dyDescent="0.25">
      <c r="A73" s="78">
        <v>2019</v>
      </c>
      <c r="B73" s="94">
        <v>66</v>
      </c>
      <c r="C73" s="26" t="s">
        <v>174</v>
      </c>
      <c r="D73" s="42" t="s">
        <v>214</v>
      </c>
      <c r="E73" s="71">
        <v>1960</v>
      </c>
      <c r="F73" s="71" t="s">
        <v>162</v>
      </c>
      <c r="G73" s="71">
        <v>4</v>
      </c>
      <c r="H73" s="71">
        <v>4</v>
      </c>
      <c r="I73" s="71">
        <v>48</v>
      </c>
      <c r="J73" s="41">
        <v>2593.8000000000002</v>
      </c>
      <c r="K73" s="71">
        <v>0</v>
      </c>
      <c r="L73" s="71"/>
      <c r="M73" s="36">
        <f>Y73*7322.7</f>
        <v>527234.4</v>
      </c>
      <c r="N73" s="72" t="s">
        <v>172</v>
      </c>
      <c r="O73" s="85"/>
      <c r="P73" s="55"/>
      <c r="Q73" s="55"/>
      <c r="R73" s="55"/>
      <c r="S73" s="55"/>
      <c r="T73" s="55"/>
      <c r="U73" s="55"/>
      <c r="V73" s="55"/>
      <c r="W73" s="55"/>
      <c r="X73" s="55"/>
      <c r="Y73" s="75">
        <v>72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</row>
    <row r="74" spans="1:66" s="11" customFormat="1" ht="39" customHeight="1" x14ac:dyDescent="0.25">
      <c r="A74" s="78">
        <v>2019</v>
      </c>
      <c r="B74" s="94">
        <v>67</v>
      </c>
      <c r="C74" s="26" t="s">
        <v>174</v>
      </c>
      <c r="D74" s="42" t="s">
        <v>252</v>
      </c>
      <c r="E74" s="70">
        <v>1974</v>
      </c>
      <c r="F74" s="71" t="s">
        <v>162</v>
      </c>
      <c r="G74" s="70">
        <v>5</v>
      </c>
      <c r="H74" s="70">
        <v>2</v>
      </c>
      <c r="I74" s="70">
        <v>40</v>
      </c>
      <c r="J74" s="40">
        <v>1850.4</v>
      </c>
      <c r="K74" s="70"/>
      <c r="L74" s="71"/>
      <c r="M74" s="36">
        <f>(AE74*2243.05)+(AH74*1244.64)</f>
        <v>2984416.3330000006</v>
      </c>
      <c r="N74" s="72" t="s">
        <v>172</v>
      </c>
      <c r="O74" s="8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75">
        <v>855.7</v>
      </c>
      <c r="AF74" s="55"/>
      <c r="AG74" s="55"/>
      <c r="AH74" s="75">
        <v>855.7</v>
      </c>
      <c r="AI74" s="55"/>
      <c r="AJ74" s="55"/>
      <c r="AK74" s="55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</row>
    <row r="75" spans="1:66" s="11" customFormat="1" ht="41.25" customHeight="1" x14ac:dyDescent="0.25">
      <c r="A75" s="78">
        <v>2019</v>
      </c>
      <c r="B75" s="94">
        <v>68</v>
      </c>
      <c r="C75" s="26" t="s">
        <v>174</v>
      </c>
      <c r="D75" s="42" t="s">
        <v>215</v>
      </c>
      <c r="E75" s="54">
        <v>1982</v>
      </c>
      <c r="F75" s="71" t="s">
        <v>162</v>
      </c>
      <c r="G75" s="55">
        <v>5</v>
      </c>
      <c r="H75" s="55">
        <v>2</v>
      </c>
      <c r="I75" s="55">
        <v>121</v>
      </c>
      <c r="J75" s="55">
        <v>3612.87</v>
      </c>
      <c r="K75" s="54"/>
      <c r="L75" s="54"/>
      <c r="M75" s="36">
        <f>(AF75*3026.28)+(AZ75*329.81)+204000</f>
        <v>3349024.3947000001</v>
      </c>
      <c r="N75" s="87" t="s">
        <v>172</v>
      </c>
      <c r="O75" s="8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75">
        <v>645.5</v>
      </c>
      <c r="AG75" s="55"/>
      <c r="AH75" s="55"/>
      <c r="AI75" s="55"/>
      <c r="AJ75" s="55"/>
      <c r="AK75" s="55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86">
        <v>1</v>
      </c>
      <c r="AZ75" s="75">
        <f>J75</f>
        <v>3612.87</v>
      </c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</row>
    <row r="76" spans="1:66" ht="30" x14ac:dyDescent="0.25">
      <c r="A76" s="91">
        <v>2019</v>
      </c>
      <c r="B76" s="94">
        <v>69</v>
      </c>
      <c r="C76" s="26" t="s">
        <v>174</v>
      </c>
      <c r="D76" s="42" t="s">
        <v>253</v>
      </c>
      <c r="E76" s="54">
        <v>1957</v>
      </c>
      <c r="F76" s="87" t="s">
        <v>162</v>
      </c>
      <c r="G76" s="55">
        <v>2</v>
      </c>
      <c r="H76" s="55">
        <v>1</v>
      </c>
      <c r="I76" s="55">
        <v>8</v>
      </c>
      <c r="J76" s="55">
        <v>451.8</v>
      </c>
      <c r="K76" s="54"/>
      <c r="L76" s="54"/>
      <c r="M76" s="36">
        <f>S76*1076.49+Y76*7322.7</f>
        <v>541602.66299999994</v>
      </c>
      <c r="N76" s="87" t="s">
        <v>172</v>
      </c>
      <c r="O76" s="85"/>
      <c r="P76" s="55"/>
      <c r="Q76" s="55"/>
      <c r="R76" s="55"/>
      <c r="S76" s="75">
        <v>448.7</v>
      </c>
      <c r="T76" s="55"/>
      <c r="U76" s="55"/>
      <c r="V76" s="55"/>
      <c r="W76" s="55"/>
      <c r="X76" s="55"/>
      <c r="Y76" s="75">
        <v>8</v>
      </c>
      <c r="Z76" s="55"/>
      <c r="AA76" s="55"/>
      <c r="AB76" s="55"/>
      <c r="AC76" s="55"/>
      <c r="AD76" s="55"/>
      <c r="AE76" s="55"/>
      <c r="AF76" s="62"/>
      <c r="AG76" s="55"/>
      <c r="AH76" s="55"/>
      <c r="AI76" s="55"/>
      <c r="AJ76" s="55"/>
      <c r="AK76" s="55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88"/>
      <c r="AZ76" s="62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</row>
    <row r="77" spans="1:66" ht="30" x14ac:dyDescent="0.25">
      <c r="A77" s="91">
        <v>2019</v>
      </c>
      <c r="B77" s="94">
        <v>70</v>
      </c>
      <c r="C77" s="26" t="s">
        <v>174</v>
      </c>
      <c r="D77" s="42" t="s">
        <v>254</v>
      </c>
      <c r="E77" s="54">
        <v>1957</v>
      </c>
      <c r="F77" s="87" t="s">
        <v>162</v>
      </c>
      <c r="G77" s="55">
        <v>2</v>
      </c>
      <c r="H77" s="55">
        <v>1</v>
      </c>
      <c r="I77" s="55">
        <v>8</v>
      </c>
      <c r="J77" s="55">
        <v>443.5</v>
      </c>
      <c r="K77" s="54"/>
      <c r="L77" s="54"/>
      <c r="M77" s="36">
        <f t="shared" ref="M77:M78" si="7">S77*1076.49+Y77*7322.7</f>
        <v>544186.23900000006</v>
      </c>
      <c r="N77" s="87" t="s">
        <v>172</v>
      </c>
      <c r="O77" s="85"/>
      <c r="P77" s="55"/>
      <c r="Q77" s="55"/>
      <c r="R77" s="55"/>
      <c r="S77" s="75">
        <v>451.1</v>
      </c>
      <c r="T77" s="55"/>
      <c r="U77" s="55"/>
      <c r="V77" s="55"/>
      <c r="W77" s="55"/>
      <c r="X77" s="55"/>
      <c r="Y77" s="75">
        <v>8</v>
      </c>
      <c r="Z77" s="55"/>
      <c r="AA77" s="55"/>
      <c r="AB77" s="55"/>
      <c r="AC77" s="55"/>
      <c r="AD77" s="55"/>
      <c r="AE77" s="55"/>
      <c r="AF77" s="62"/>
      <c r="AG77" s="55"/>
      <c r="AH77" s="55"/>
      <c r="AI77" s="55"/>
      <c r="AJ77" s="55"/>
      <c r="AK77" s="55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88"/>
      <c r="AZ77" s="62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</row>
    <row r="78" spans="1:66" ht="30" x14ac:dyDescent="0.25">
      <c r="A78" s="91">
        <v>2019</v>
      </c>
      <c r="B78" s="94">
        <v>71</v>
      </c>
      <c r="C78" s="26" t="s">
        <v>174</v>
      </c>
      <c r="D78" s="42" t="s">
        <v>255</v>
      </c>
      <c r="E78" s="54">
        <v>1957</v>
      </c>
      <c r="F78" s="87" t="s">
        <v>162</v>
      </c>
      <c r="G78" s="55">
        <v>2</v>
      </c>
      <c r="H78" s="55">
        <v>1</v>
      </c>
      <c r="I78" s="55">
        <v>8</v>
      </c>
      <c r="J78" s="55">
        <v>444.1</v>
      </c>
      <c r="K78" s="54"/>
      <c r="L78" s="54"/>
      <c r="M78" s="36">
        <f t="shared" si="7"/>
        <v>542463.85499999998</v>
      </c>
      <c r="N78" s="87" t="s">
        <v>172</v>
      </c>
      <c r="O78" s="85"/>
      <c r="P78" s="55"/>
      <c r="Q78" s="55"/>
      <c r="R78" s="55"/>
      <c r="S78" s="75">
        <v>449.5</v>
      </c>
      <c r="T78" s="55"/>
      <c r="U78" s="55"/>
      <c r="V78" s="55"/>
      <c r="W78" s="55"/>
      <c r="X78" s="55"/>
      <c r="Y78" s="75">
        <v>8</v>
      </c>
      <c r="Z78" s="55"/>
      <c r="AA78" s="55"/>
      <c r="AB78" s="55"/>
      <c r="AC78" s="55"/>
      <c r="AD78" s="55"/>
      <c r="AE78" s="55"/>
      <c r="AF78" s="62"/>
      <c r="AG78" s="55"/>
      <c r="AH78" s="55"/>
      <c r="AI78" s="55"/>
      <c r="AJ78" s="55"/>
      <c r="AK78" s="55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88"/>
      <c r="AZ78" s="62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</row>
  </sheetData>
  <sortState ref="B11:BR2226">
    <sortCondition ref="C11:C2226"/>
    <sortCondition ref="D11:D2226"/>
  </sortState>
  <mergeCells count="43">
    <mergeCell ref="BH2:BM4"/>
    <mergeCell ref="B1:B7"/>
    <mergeCell ref="C1:C7"/>
    <mergeCell ref="D1:D7"/>
    <mergeCell ref="E1:E7"/>
    <mergeCell ref="F1:F7"/>
    <mergeCell ref="G1:G7"/>
    <mergeCell ref="H1:H7"/>
    <mergeCell ref="I1:I7"/>
    <mergeCell ref="AR3:AS3"/>
    <mergeCell ref="AR4:AS4"/>
    <mergeCell ref="AP3:AQ3"/>
    <mergeCell ref="AP4:AQ4"/>
    <mergeCell ref="AN3:AO3"/>
    <mergeCell ref="AN4:AO4"/>
    <mergeCell ref="N1:N7"/>
    <mergeCell ref="M1:M7"/>
    <mergeCell ref="BC3:BD3"/>
    <mergeCell ref="BC4:BD4"/>
    <mergeCell ref="AT4:AX4"/>
    <mergeCell ref="AT3:AX3"/>
    <mergeCell ref="AK3:AM3"/>
    <mergeCell ref="AK4:AM4"/>
    <mergeCell ref="O4:AB4"/>
    <mergeCell ref="O2:AB2"/>
    <mergeCell ref="AK1:BD1"/>
    <mergeCell ref="AK2:BD2"/>
    <mergeCell ref="BN1:BN6"/>
    <mergeCell ref="BH1:BM1"/>
    <mergeCell ref="K1:K7"/>
    <mergeCell ref="J1:J7"/>
    <mergeCell ref="AY4:BB4"/>
    <mergeCell ref="BF3:BG3"/>
    <mergeCell ref="BF4:BG4"/>
    <mergeCell ref="BF1:BG1"/>
    <mergeCell ref="AC2:AJ2"/>
    <mergeCell ref="AC1:AJ1"/>
    <mergeCell ref="O3:AB3"/>
    <mergeCell ref="O1:AB1"/>
    <mergeCell ref="BF2:BG2"/>
    <mergeCell ref="AY3:BB3"/>
    <mergeCell ref="AC4:AJ4"/>
    <mergeCell ref="AC3:AJ3"/>
  </mergeCells>
  <conditionalFormatting sqref="O23:AC23 AE23 O41:AE42 AG46:AR47 O38:R38 T38:AE38 Y39:AE40 AG42:AR43 AG41:AK41 AM41:AO41 AQ41:AR41 AT42:BB42 BD42:BM42 AT46:BM47 AT45:BB45 BD44:BM45 O44:AE45 O43:AB43 AD43:AE43 BB43:BM43 AT43:AW43 AY43:AZ43 AG44:AK44 AM44:AO44 AQ44 AS44:AW44 AY44:BB44 AG45:AM45 AO45:AR45 O46:AB47 AD46:AE47 O49:BM49 O36:BM36 O54:BM63 O39:W40 O37:W37 Y37:AE37 AG37:AR40 AT37:BM41 O26:BM34 O8:BM22">
    <cfRule type="cellIs" dxfId="23" priority="205" operator="greaterThan">
      <formula>0</formula>
    </cfRule>
    <cfRule type="cellIs" dxfId="22" priority="206" operator="greaterThan">
      <formula>0</formula>
    </cfRule>
  </conditionalFormatting>
  <conditionalFormatting sqref="O24:BM25 AF23:BM23">
    <cfRule type="cellIs" dxfId="21" priority="63" operator="greaterThan">
      <formula>0</formula>
    </cfRule>
    <cfRule type="cellIs" dxfId="20" priority="64" operator="greaterThan">
      <formula>0</formula>
    </cfRule>
  </conditionalFormatting>
  <conditionalFormatting sqref="AK48:BM48 O48:AI48">
    <cfRule type="cellIs" dxfId="19" priority="33" operator="greaterThan">
      <formula>0</formula>
    </cfRule>
    <cfRule type="cellIs" dxfId="18" priority="34" operator="greaterThan">
      <formula>0</formula>
    </cfRule>
  </conditionalFormatting>
  <conditionalFormatting sqref="AJ48">
    <cfRule type="cellIs" dxfId="17" priority="31" operator="greaterThan">
      <formula>0</formula>
    </cfRule>
    <cfRule type="cellIs" dxfId="16" priority="32" operator="greaterThan">
      <formula>0</formula>
    </cfRule>
  </conditionalFormatting>
  <conditionalFormatting sqref="AK50:BM50 O50:AI50">
    <cfRule type="cellIs" dxfId="15" priority="29" operator="greaterThan">
      <formula>0</formula>
    </cfRule>
    <cfRule type="cellIs" dxfId="14" priority="30" operator="greaterThan">
      <formula>0</formula>
    </cfRule>
  </conditionalFormatting>
  <conditionalFormatting sqref="AJ50">
    <cfRule type="cellIs" dxfId="13" priority="27" operator="greaterThan">
      <formula>0</formula>
    </cfRule>
    <cfRule type="cellIs" dxfId="12" priority="28" operator="greaterThan">
      <formula>0</formula>
    </cfRule>
  </conditionalFormatting>
  <conditionalFormatting sqref="AK52:BM52 O52:AI52">
    <cfRule type="cellIs" dxfId="11" priority="9" operator="greaterThan">
      <formula>0</formula>
    </cfRule>
    <cfRule type="cellIs" dxfId="10" priority="10" operator="greaterThan">
      <formula>0</formula>
    </cfRule>
  </conditionalFormatting>
  <conditionalFormatting sqref="AJ52">
    <cfRule type="cellIs" dxfId="9" priority="7" operator="greaterThan">
      <formula>0</formula>
    </cfRule>
    <cfRule type="cellIs" dxfId="8" priority="8" operator="greaterThan">
      <formula>0</formula>
    </cfRule>
  </conditionalFormatting>
  <conditionalFormatting sqref="AK53:BM53 O53:AI53">
    <cfRule type="cellIs" dxfId="7" priority="5" operator="greaterThan">
      <formula>0</formula>
    </cfRule>
    <cfRule type="cellIs" dxfId="6" priority="6" operator="greaterThan">
      <formula>0</formula>
    </cfRule>
  </conditionalFormatting>
  <conditionalFormatting sqref="AJ53">
    <cfRule type="cellIs" dxfId="5" priority="3" operator="greaterThan">
      <formula>0</formula>
    </cfRule>
    <cfRule type="cellIs" dxfId="4" priority="4" operator="greaterThan">
      <formula>0</formula>
    </cfRule>
  </conditionalFormatting>
  <conditionalFormatting sqref="O35:W35 Y35:AE35 AT35:BM35 AG35:AR35">
    <cfRule type="cellIs" dxfId="3" priority="1" operator="greaterThan">
      <formula>0</formula>
    </cfRule>
    <cfRule type="cellIs" dxfId="2" priority="2" operator="greaterThan">
      <formula>0</formula>
    </cfRule>
  </conditionalFormatting>
  <pageMargins left="0.39370078740157483" right="0.70866141732283472" top="0.35433070866141736" bottom="0.35433070866141736" header="0.31496062992125984" footer="0.31496062992125984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workbookViewId="0">
      <pane ySplit="5" topLeftCell="A6" activePane="bottomLeft" state="frozen"/>
      <selection pane="bottomLeft" activeCell="A13" sqref="A13:XFD13"/>
    </sheetView>
  </sheetViews>
  <sheetFormatPr defaultColWidth="11.42578125" defaultRowHeight="15" x14ac:dyDescent="0.25"/>
  <cols>
    <col min="1" max="1" width="8.5703125" customWidth="1"/>
    <col min="2" max="2" width="11.42578125" style="11"/>
    <col min="3" max="3" width="40.42578125" style="11" customWidth="1"/>
    <col min="4" max="4" width="78.140625" style="11" customWidth="1"/>
    <col min="5" max="5" width="13.85546875" style="11" customWidth="1"/>
    <col min="6" max="6" width="18.140625" style="11" customWidth="1"/>
    <col min="7" max="8" width="11.42578125" style="11"/>
    <col min="9" max="10" width="13.42578125" style="11" customWidth="1"/>
    <col min="11" max="11" width="22" style="11" customWidth="1"/>
    <col min="12" max="13" width="10.140625" style="11" customWidth="1"/>
    <col min="14" max="15" width="14" style="11" customWidth="1"/>
    <col min="16" max="16" width="17" style="11" customWidth="1"/>
    <col min="17" max="17" width="14.42578125" style="11" customWidth="1"/>
    <col min="18" max="18" width="20" style="11" customWidth="1"/>
    <col min="19" max="19" width="20.42578125" customWidth="1"/>
  </cols>
  <sheetData>
    <row r="2" spans="1:19" ht="15" customHeight="1" x14ac:dyDescent="0.25">
      <c r="B2" s="119" t="s">
        <v>105</v>
      </c>
      <c r="C2" s="119" t="s">
        <v>115</v>
      </c>
      <c r="D2" s="119" t="s">
        <v>150</v>
      </c>
      <c r="E2" s="119" t="s">
        <v>151</v>
      </c>
      <c r="F2" s="119" t="s">
        <v>152</v>
      </c>
      <c r="G2" s="119" t="s">
        <v>153</v>
      </c>
      <c r="H2" s="119" t="s">
        <v>154</v>
      </c>
      <c r="I2" s="119" t="s">
        <v>170</v>
      </c>
      <c r="J2" s="119" t="s">
        <v>173</v>
      </c>
      <c r="K2" s="116" t="s">
        <v>171</v>
      </c>
      <c r="L2" s="120" t="s">
        <v>157</v>
      </c>
      <c r="M2" s="120"/>
      <c r="N2" s="120" t="s">
        <v>158</v>
      </c>
      <c r="O2" s="120"/>
      <c r="P2" s="98" t="s">
        <v>124</v>
      </c>
      <c r="Q2" s="98"/>
      <c r="R2" s="121" t="s">
        <v>114</v>
      </c>
      <c r="S2" s="116" t="s">
        <v>169</v>
      </c>
    </row>
    <row r="3" spans="1:19" ht="30" customHeigh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7"/>
      <c r="L3" s="120"/>
      <c r="M3" s="120"/>
      <c r="N3" s="120"/>
      <c r="O3" s="120"/>
      <c r="P3" s="98"/>
      <c r="Q3" s="98"/>
      <c r="R3" s="121"/>
      <c r="S3" s="117"/>
    </row>
    <row r="4" spans="1:19" ht="33" customHeight="1" x14ac:dyDescent="0.25">
      <c r="B4" s="119"/>
      <c r="C4" s="119"/>
      <c r="D4" s="119"/>
      <c r="E4" s="119"/>
      <c r="F4" s="119"/>
      <c r="G4" s="119"/>
      <c r="H4" s="119"/>
      <c r="I4" s="119"/>
      <c r="J4" s="119"/>
      <c r="K4" s="117"/>
      <c r="L4" s="120"/>
      <c r="M4" s="120"/>
      <c r="N4" s="120"/>
      <c r="O4" s="120"/>
      <c r="P4" s="98"/>
      <c r="Q4" s="98"/>
      <c r="R4" s="121"/>
      <c r="S4" s="117"/>
    </row>
    <row r="5" spans="1:19" x14ac:dyDescent="0.25">
      <c r="B5" s="119"/>
      <c r="C5" s="119"/>
      <c r="D5" s="119"/>
      <c r="E5" s="119"/>
      <c r="F5" s="119"/>
      <c r="G5" s="119"/>
      <c r="H5" s="119"/>
      <c r="I5" s="119"/>
      <c r="J5" s="119"/>
      <c r="K5" s="118"/>
      <c r="L5" s="18" t="s">
        <v>155</v>
      </c>
      <c r="M5" s="18"/>
      <c r="N5" s="18" t="s">
        <v>155</v>
      </c>
      <c r="O5" s="18"/>
      <c r="P5" s="8" t="s">
        <v>159</v>
      </c>
      <c r="Q5" s="12"/>
      <c r="R5" s="12" t="s">
        <v>156</v>
      </c>
      <c r="S5" s="21" t="s">
        <v>156</v>
      </c>
    </row>
    <row r="6" spans="1:19" s="25" customFormat="1" x14ac:dyDescent="0.25">
      <c r="A6" s="25">
        <v>2019</v>
      </c>
      <c r="B6" s="73">
        <v>1</v>
      </c>
      <c r="C6" s="47" t="s">
        <v>174</v>
      </c>
      <c r="D6" s="73" t="s">
        <v>258</v>
      </c>
      <c r="E6" s="90">
        <v>1982</v>
      </c>
      <c r="F6" s="52" t="s">
        <v>179</v>
      </c>
      <c r="G6" s="52">
        <v>9</v>
      </c>
      <c r="H6" s="90">
        <v>1</v>
      </c>
      <c r="I6" s="90">
        <v>62</v>
      </c>
      <c r="J6" s="90">
        <v>3213.25</v>
      </c>
      <c r="K6" s="90" t="s">
        <v>172</v>
      </c>
      <c r="L6" s="95">
        <v>1</v>
      </c>
      <c r="M6" s="90"/>
      <c r="N6" s="90"/>
      <c r="O6" s="90"/>
      <c r="P6" s="96">
        <v>0</v>
      </c>
      <c r="Q6" s="90"/>
      <c r="R6" s="77">
        <f t="shared" ref="R6:R13" si="0">L6*1593000+P6*1537.22</f>
        <v>1593000</v>
      </c>
      <c r="S6" s="89"/>
    </row>
    <row r="7" spans="1:19" s="25" customFormat="1" x14ac:dyDescent="0.25">
      <c r="A7" s="25">
        <v>2019</v>
      </c>
      <c r="B7" s="73">
        <v>2</v>
      </c>
      <c r="C7" s="47" t="s">
        <v>174</v>
      </c>
      <c r="D7" s="73" t="s">
        <v>259</v>
      </c>
      <c r="E7" s="90">
        <v>1978</v>
      </c>
      <c r="F7" s="52" t="s">
        <v>161</v>
      </c>
      <c r="G7" s="52">
        <v>9</v>
      </c>
      <c r="H7" s="90">
        <v>4</v>
      </c>
      <c r="I7" s="90">
        <v>72</v>
      </c>
      <c r="J7" s="90">
        <v>7271.8</v>
      </c>
      <c r="K7" s="90" t="s">
        <v>172</v>
      </c>
      <c r="L7" s="95">
        <v>4</v>
      </c>
      <c r="M7" s="90"/>
      <c r="N7" s="90">
        <v>0</v>
      </c>
      <c r="O7" s="90"/>
      <c r="P7" s="96">
        <v>0</v>
      </c>
      <c r="Q7" s="90"/>
      <c r="R7" s="77">
        <f>L7*1593000+P7*1537.22</f>
        <v>6372000</v>
      </c>
      <c r="S7" s="89"/>
    </row>
    <row r="8" spans="1:19" s="25" customFormat="1" x14ac:dyDescent="0.25">
      <c r="A8" s="25">
        <v>2019</v>
      </c>
      <c r="B8" s="73">
        <v>3</v>
      </c>
      <c r="C8" s="47" t="s">
        <v>174</v>
      </c>
      <c r="D8" s="73" t="s">
        <v>260</v>
      </c>
      <c r="E8" s="90">
        <v>1979</v>
      </c>
      <c r="F8" s="52" t="s">
        <v>161</v>
      </c>
      <c r="G8" s="52">
        <v>9</v>
      </c>
      <c r="H8" s="90">
        <v>2</v>
      </c>
      <c r="I8" s="90">
        <v>144</v>
      </c>
      <c r="J8" s="90">
        <v>3896.68</v>
      </c>
      <c r="K8" s="90" t="s">
        <v>172</v>
      </c>
      <c r="L8" s="95">
        <v>2</v>
      </c>
      <c r="M8" s="90"/>
      <c r="N8" s="90">
        <v>0</v>
      </c>
      <c r="O8" s="90"/>
      <c r="P8" s="96">
        <v>0</v>
      </c>
      <c r="Q8" s="90"/>
      <c r="R8" s="77">
        <f>L8*1593000+P8*1537.22</f>
        <v>3186000</v>
      </c>
      <c r="S8" s="89"/>
    </row>
    <row r="9" spans="1:19" s="25" customFormat="1" x14ac:dyDescent="0.25">
      <c r="A9" s="25">
        <v>2019</v>
      </c>
      <c r="B9" s="73">
        <v>4</v>
      </c>
      <c r="C9" s="76" t="s">
        <v>174</v>
      </c>
      <c r="D9" s="74" t="s">
        <v>261</v>
      </c>
      <c r="E9" s="55">
        <v>1978</v>
      </c>
      <c r="F9" s="55" t="s">
        <v>161</v>
      </c>
      <c r="G9" s="55">
        <v>9</v>
      </c>
      <c r="H9" s="55">
        <v>4</v>
      </c>
      <c r="I9" s="55">
        <v>144</v>
      </c>
      <c r="J9" s="55">
        <v>7187.1</v>
      </c>
      <c r="K9" s="90" t="s">
        <v>172</v>
      </c>
      <c r="L9" s="75">
        <v>4</v>
      </c>
      <c r="M9" s="55"/>
      <c r="N9" s="55">
        <v>0</v>
      </c>
      <c r="O9" s="55"/>
      <c r="P9" s="62">
        <v>0</v>
      </c>
      <c r="Q9" s="55"/>
      <c r="R9" s="77">
        <f t="shared" si="0"/>
        <v>6372000</v>
      </c>
      <c r="S9" s="89"/>
    </row>
    <row r="10" spans="1:19" s="25" customFormat="1" x14ac:dyDescent="0.25">
      <c r="A10" s="25">
        <v>2019</v>
      </c>
      <c r="B10" s="73">
        <v>5</v>
      </c>
      <c r="C10" s="76" t="s">
        <v>174</v>
      </c>
      <c r="D10" s="74" t="s">
        <v>262</v>
      </c>
      <c r="E10" s="55">
        <v>1980</v>
      </c>
      <c r="F10" s="55" t="s">
        <v>161</v>
      </c>
      <c r="G10" s="55">
        <v>9</v>
      </c>
      <c r="H10" s="55">
        <v>2</v>
      </c>
      <c r="I10" s="55">
        <v>72</v>
      </c>
      <c r="J10" s="55">
        <v>3806.85</v>
      </c>
      <c r="K10" s="90" t="s">
        <v>172</v>
      </c>
      <c r="L10" s="75">
        <v>2</v>
      </c>
      <c r="M10" s="55"/>
      <c r="N10" s="55">
        <v>0</v>
      </c>
      <c r="O10" s="55"/>
      <c r="P10" s="62">
        <v>0</v>
      </c>
      <c r="Q10" s="55"/>
      <c r="R10" s="77">
        <f t="shared" si="0"/>
        <v>3186000</v>
      </c>
      <c r="S10" s="89"/>
    </row>
    <row r="11" spans="1:19" s="25" customFormat="1" x14ac:dyDescent="0.25">
      <c r="A11" s="25">
        <v>2019</v>
      </c>
      <c r="B11" s="73">
        <v>6</v>
      </c>
      <c r="C11" s="76" t="s">
        <v>174</v>
      </c>
      <c r="D11" s="74" t="s">
        <v>263</v>
      </c>
      <c r="E11" s="55">
        <v>1980</v>
      </c>
      <c r="F11" s="55" t="s">
        <v>161</v>
      </c>
      <c r="G11" s="55">
        <v>9</v>
      </c>
      <c r="H11" s="55">
        <v>2</v>
      </c>
      <c r="I11" s="55">
        <v>72</v>
      </c>
      <c r="J11" s="55">
        <v>3829.3</v>
      </c>
      <c r="K11" s="90" t="s">
        <v>172</v>
      </c>
      <c r="L11" s="75">
        <v>2</v>
      </c>
      <c r="M11" s="55"/>
      <c r="N11" s="55">
        <v>0</v>
      </c>
      <c r="O11" s="55"/>
      <c r="P11" s="62">
        <v>0</v>
      </c>
      <c r="Q11" s="55"/>
      <c r="R11" s="77">
        <f t="shared" si="0"/>
        <v>3186000</v>
      </c>
      <c r="S11" s="89"/>
    </row>
    <row r="12" spans="1:19" s="25" customFormat="1" x14ac:dyDescent="0.25">
      <c r="A12" s="25">
        <v>2019</v>
      </c>
      <c r="B12" s="73">
        <v>7</v>
      </c>
      <c r="C12" s="47" t="s">
        <v>242</v>
      </c>
      <c r="D12" s="53" t="s">
        <v>243</v>
      </c>
      <c r="E12" s="55">
        <v>1982</v>
      </c>
      <c r="F12" s="55" t="s">
        <v>161</v>
      </c>
      <c r="G12" s="56">
        <v>9</v>
      </c>
      <c r="H12" s="52">
        <v>2</v>
      </c>
      <c r="I12" s="55">
        <v>72</v>
      </c>
      <c r="J12" s="55">
        <v>3966.7</v>
      </c>
      <c r="K12" s="90" t="s">
        <v>172</v>
      </c>
      <c r="L12" s="51">
        <v>2</v>
      </c>
      <c r="M12" s="55"/>
      <c r="N12" s="55">
        <v>0</v>
      </c>
      <c r="O12" s="55"/>
      <c r="P12" s="55">
        <v>0</v>
      </c>
      <c r="Q12" s="55"/>
      <c r="R12" s="77">
        <f t="shared" si="0"/>
        <v>3186000</v>
      </c>
      <c r="S12" s="89"/>
    </row>
    <row r="13" spans="1:19" s="25" customFormat="1" x14ac:dyDescent="0.25">
      <c r="A13" s="25">
        <v>2019</v>
      </c>
      <c r="B13" s="73">
        <v>8</v>
      </c>
      <c r="C13" s="47" t="s">
        <v>242</v>
      </c>
      <c r="D13" s="53" t="s">
        <v>244</v>
      </c>
      <c r="E13" s="55">
        <v>1982</v>
      </c>
      <c r="F13" s="55" t="s">
        <v>161</v>
      </c>
      <c r="G13" s="56">
        <v>9</v>
      </c>
      <c r="H13" s="52">
        <v>2</v>
      </c>
      <c r="I13" s="55">
        <v>72</v>
      </c>
      <c r="J13" s="55">
        <v>3991</v>
      </c>
      <c r="K13" s="90" t="s">
        <v>172</v>
      </c>
      <c r="L13" s="51">
        <v>1</v>
      </c>
      <c r="M13" s="55"/>
      <c r="N13" s="55">
        <v>0</v>
      </c>
      <c r="O13" s="55"/>
      <c r="P13" s="55">
        <v>0</v>
      </c>
      <c r="Q13" s="55"/>
      <c r="R13" s="77">
        <f t="shared" si="0"/>
        <v>1593000</v>
      </c>
      <c r="S13" s="89"/>
    </row>
    <row r="14" spans="1:19" x14ac:dyDescent="0.25">
      <c r="R14" s="97">
        <f>SUM(R6:R13)</f>
        <v>28674000</v>
      </c>
    </row>
  </sheetData>
  <sortState ref="C8:Q569">
    <sortCondition ref="C8:C569"/>
    <sortCondition ref="D8:D569"/>
  </sortState>
  <mergeCells count="15">
    <mergeCell ref="S2:S4"/>
    <mergeCell ref="K2:K5"/>
    <mergeCell ref="C2:C5"/>
    <mergeCell ref="B2:B5"/>
    <mergeCell ref="L2:M4"/>
    <mergeCell ref="N2:O4"/>
    <mergeCell ref="R2:R4"/>
    <mergeCell ref="I2:I5"/>
    <mergeCell ref="D2:D5"/>
    <mergeCell ref="E2:E5"/>
    <mergeCell ref="F2:F5"/>
    <mergeCell ref="G2:G5"/>
    <mergeCell ref="H2:H5"/>
    <mergeCell ref="J2:J5"/>
    <mergeCell ref="P2:Q4"/>
  </mergeCells>
  <conditionalFormatting sqref="L6:L8 L12:L13">
    <cfRule type="cellIs" dxfId="1" priority="13" operator="greaterThan">
      <formula>0</formula>
    </cfRule>
  </conditionalFormatting>
  <conditionalFormatting sqref="P6:P8">
    <cfRule type="cellIs" dxfId="0" priority="12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обмеры МКД</vt:lpstr>
      <vt:lpstr>лифты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Мисюк Оксана Станиславовна</cp:lastModifiedBy>
  <cp:lastPrinted>2015-12-14T17:23:03Z</cp:lastPrinted>
  <dcterms:created xsi:type="dcterms:W3CDTF">2015-10-08T09:19:16Z</dcterms:created>
  <dcterms:modified xsi:type="dcterms:W3CDTF">2016-06-06T13:50:12Z</dcterms:modified>
</cp:coreProperties>
</file>